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80" yWindow="90" windowWidth="18195" windowHeight="1176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<sst xmlns="http://schemas.openxmlformats.org/spreadsheetml/2006/main" count="83" uniqueCount="53">
  <si>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comm. 230Y</t>
  </si>
  <si>
    <t>Comm. 450K</t>
  </si>
  <si>
    <t>Prezzi un.</t>
  </si>
  <si>
    <t>Materie (kg)</t>
  </si>
  <si>
    <t>Kg</t>
  </si>
  <si>
    <t>Plastica</t>
  </si>
  <si>
    <t>Materiali metallici</t>
  </si>
  <si>
    <t>Materie varie</t>
  </si>
  <si>
    <t>Ore macchina</t>
  </si>
  <si>
    <t>Ore</t>
  </si>
  <si>
    <t>Lavorazione</t>
  </si>
  <si>
    <t>Stampi</t>
  </si>
  <si>
    <t>Assemblaggio</t>
  </si>
  <si>
    <t>Manodopera (ore per operaio)</t>
  </si>
  <si>
    <t>Costo orario</t>
  </si>
  <si>
    <t>Operai (n. 50 unità)</t>
  </si>
  <si>
    <t>Operai specializzati (n.20 unità)</t>
  </si>
  <si>
    <t>Costi amministrativi</t>
  </si>
  <si>
    <t>Altri costi generali aziendali</t>
  </si>
  <si>
    <t>Oneri finanziari</t>
  </si>
  <si>
    <t>Costi indiretti di produzione</t>
  </si>
  <si>
    <t>Ammortamenti</t>
  </si>
  <si>
    <t>totale costi indiretti</t>
  </si>
  <si>
    <t>1° caso</t>
  </si>
  <si>
    <t>totale COSTI MDO dir</t>
  </si>
  <si>
    <t>TOT.ORE MDO DIRETTA</t>
  </si>
  <si>
    <t>TOTALE ORE MDO</t>
  </si>
  <si>
    <t>COSTI INDIRETTI/ORE MDO</t>
  </si>
  <si>
    <t>COEFFICIENTE DI RIPARTO =</t>
  </si>
  <si>
    <t>COEFF.*ORE MDO</t>
  </si>
  <si>
    <t>COSTO MATERIALE</t>
  </si>
  <si>
    <t>COSTO DIRETTO =</t>
  </si>
  <si>
    <t>COSTO MATERIALE+COSTO MDO</t>
  </si>
  <si>
    <t>RIPARTIZIONE DEI COSTI INDIRETTI SULLE COMMESSE</t>
  </si>
  <si>
    <t>TOT</t>
  </si>
  <si>
    <t>COSTO TOTALE COMMESSA</t>
  </si>
  <si>
    <t>COSTI DIR+ RIPARTIZIONE COSTI INDIR</t>
  </si>
  <si>
    <t>TOTALE COSTI INDIRETTI - AMM.TO</t>
  </si>
  <si>
    <t>TOT. ORE MACCHINA</t>
  </si>
  <si>
    <t>2° caso</t>
  </si>
  <si>
    <t>TOTALE ORE MACCHINA</t>
  </si>
  <si>
    <t>COEFFICIENTE AMM.TI =</t>
  </si>
  <si>
    <t>AMM.TI/TOT H MACCHINA</t>
  </si>
  <si>
    <t>COSTI IND./ TOT ORE MDO</t>
  </si>
  <si>
    <t>COEFFICIENTE COSTI INDIRETTI (SENZA AMM.TI)=</t>
  </si>
  <si>
    <t>COSTI INDIRETTI SULLA COMMESSA</t>
  </si>
  <si>
    <t>COSTI AMM.TI (COEFF.AMM.TI*ORE MACC.)</t>
  </si>
  <si>
    <t>COSTI DIR+COSTI INDIR(-AMM.TI)+COSTI AMM.TI</t>
  </si>
  <si>
    <t>TOT.</t>
  </si>
  <si>
    <t>FC BASE UNICA</t>
  </si>
  <si>
    <t>FC BASE MULTIPLA</t>
  </si>
  <si>
    <t>COSTI DIR</t>
  </si>
  <si>
    <t>COSTI INDIR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</si>
</sst>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%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_-;\-* #,##0.0_-;_-* &quot;-&quot;?_-;_-@_-"/>
    <numFmt numFmtId="178" formatCode="&quot;€&quot;\ #,##0.0;\-&quot;€&quot;\ #,##0.0"/>
    <numFmt numFmtId="179" formatCode="&quot;€&quot;\ #,##0"/>
    <numFmt numFmtId="180" formatCode="&quot;€&quot;\ #,##0.00"/>
    <numFmt numFmtId="181" formatCode="&quot;€&quot;\ 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10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9"/>
      <color indexed="8"/>
      <name val="Times New Roman"/>
      <family val="1"/>
    </font>
    <font>
      <b/>
      <sz val="14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9"/>
      <color theme="1"/>
      <name val="Times New Roman"/>
      <family val="1"/>
    </font>
    <font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rgb="FFFF0000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3" fontId="0" fillId="0" borderId="12" xfId="0" applyNumberForma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50" fillId="0" borderId="12" xfId="0" applyFont="1" applyBorder="1" applyAlignment="1">
      <alignment vertical="top" wrapText="1"/>
    </xf>
    <xf numFmtId="0" fontId="50" fillId="0" borderId="12" xfId="0" applyFont="1" applyBorder="1" applyAlignment="1">
      <alignment horizontal="right" vertical="top" wrapText="1"/>
    </xf>
    <xf numFmtId="0" fontId="49" fillId="8" borderId="10" xfId="0" applyFont="1" applyFill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2" fillId="19" borderId="11" xfId="0" applyFont="1" applyFill="1" applyBorder="1" applyAlignment="1">
      <alignment vertical="top" wrapText="1"/>
    </xf>
    <xf numFmtId="0" fontId="52" fillId="19" borderId="12" xfId="0" applyFont="1" applyFill="1" applyBorder="1" applyAlignment="1">
      <alignment vertical="top" wrapText="1"/>
    </xf>
    <xf numFmtId="0" fontId="49" fillId="19" borderId="12" xfId="0" applyFont="1" applyFill="1" applyBorder="1" applyAlignment="1">
      <alignment vertical="top" wrapText="1"/>
    </xf>
    <xf numFmtId="3" fontId="0" fillId="0" borderId="13" xfId="0" applyNumberFormat="1" applyBorder="1" applyAlignment="1">
      <alignment horizontal="right" vertical="top" wrapText="1"/>
    </xf>
    <xf numFmtId="0" fontId="53" fillId="8" borderId="13" xfId="0" applyFont="1" applyFill="1" applyBorder="1" applyAlignment="1">
      <alignment vertical="top" wrapText="1"/>
    </xf>
    <xf numFmtId="0" fontId="53" fillId="33" borderId="13" xfId="0" applyFont="1" applyFill="1" applyBorder="1" applyAlignment="1">
      <alignment vertical="top" wrapText="1"/>
    </xf>
    <xf numFmtId="3" fontId="54" fillId="33" borderId="12" xfId="0" applyNumberFormat="1" applyFont="1" applyFill="1" applyBorder="1" applyAlignment="1">
      <alignment vertical="top" wrapText="1"/>
    </xf>
    <xf numFmtId="0" fontId="46" fillId="33" borderId="0" xfId="0" applyFont="1" applyFill="1" applyBorder="1" applyAlignment="1">
      <alignment vertical="top" wrapText="1"/>
    </xf>
    <xf numFmtId="3" fontId="51" fillId="0" borderId="0" xfId="0" applyNumberFormat="1" applyFont="1" applyAlignment="1">
      <alignment/>
    </xf>
    <xf numFmtId="0" fontId="51" fillId="33" borderId="14" xfId="0" applyFont="1" applyFill="1" applyBorder="1" applyAlignment="1">
      <alignment vertical="top" wrapText="1"/>
    </xf>
    <xf numFmtId="3" fontId="46" fillId="34" borderId="12" xfId="0" applyNumberFormat="1" applyFont="1" applyFill="1" applyBorder="1" applyAlignment="1">
      <alignment horizontal="right" vertical="top" wrapText="1"/>
    </xf>
    <xf numFmtId="0" fontId="51" fillId="34" borderId="14" xfId="0" applyFont="1" applyFill="1" applyBorder="1" applyAlignment="1">
      <alignment vertical="top" wrapText="1"/>
    </xf>
    <xf numFmtId="2" fontId="51" fillId="0" borderId="0" xfId="0" applyNumberFormat="1" applyFont="1" applyAlignment="1">
      <alignment/>
    </xf>
    <xf numFmtId="0" fontId="46" fillId="33" borderId="0" xfId="0" applyFont="1" applyFill="1" applyAlignment="1">
      <alignment/>
    </xf>
    <xf numFmtId="3" fontId="55" fillId="0" borderId="0" xfId="0" applyNumberFormat="1" applyFont="1" applyAlignment="1">
      <alignment/>
    </xf>
    <xf numFmtId="0" fontId="46" fillId="35" borderId="0" xfId="0" applyFont="1" applyFill="1" applyAlignment="1">
      <alignment/>
    </xf>
    <xf numFmtId="0" fontId="51" fillId="36" borderId="0" xfId="0" applyFont="1" applyFill="1" applyAlignment="1">
      <alignment/>
    </xf>
    <xf numFmtId="0" fontId="51" fillId="0" borderId="0" xfId="0" applyFont="1" applyAlignment="1">
      <alignment/>
    </xf>
    <xf numFmtId="0" fontId="46" fillId="18" borderId="11" xfId="0" applyFont="1" applyFill="1" applyBorder="1" applyAlignment="1">
      <alignment vertical="top" wrapText="1"/>
    </xf>
    <xf numFmtId="3" fontId="55" fillId="18" borderId="0" xfId="0" applyNumberFormat="1" applyFont="1" applyFill="1" applyAlignment="1">
      <alignment/>
    </xf>
    <xf numFmtId="0" fontId="56" fillId="19" borderId="12" xfId="0" applyFont="1" applyFill="1" applyBorder="1" applyAlignment="1">
      <alignment vertical="top" wrapText="1"/>
    </xf>
    <xf numFmtId="3" fontId="56" fillId="19" borderId="12" xfId="0" applyNumberFormat="1" applyFont="1" applyFill="1" applyBorder="1" applyAlignment="1">
      <alignment vertical="top" wrapText="1"/>
    </xf>
    <xf numFmtId="0" fontId="57" fillId="15" borderId="0" xfId="0" applyFont="1" applyFill="1" applyAlignment="1">
      <alignment/>
    </xf>
    <xf numFmtId="0" fontId="58" fillId="19" borderId="11" xfId="0" applyFont="1" applyFill="1" applyBorder="1" applyAlignment="1">
      <alignment vertical="top" wrapText="1"/>
    </xf>
    <xf numFmtId="3" fontId="53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178" fontId="53" fillId="0" borderId="0" xfId="0" applyNumberFormat="1" applyFont="1" applyAlignment="1">
      <alignment/>
    </xf>
    <xf numFmtId="178" fontId="53" fillId="33" borderId="0" xfId="0" applyNumberFormat="1" applyFont="1" applyFill="1" applyAlignment="1">
      <alignment/>
    </xf>
    <xf numFmtId="179" fontId="28" fillId="19" borderId="0" xfId="0" applyNumberFormat="1" applyFont="1" applyFill="1" applyAlignment="1">
      <alignment/>
    </xf>
    <xf numFmtId="179" fontId="46" fillId="33" borderId="0" xfId="0" applyNumberFormat="1" applyFont="1" applyFill="1" applyAlignment="1">
      <alignment/>
    </xf>
    <xf numFmtId="178" fontId="0" fillId="0" borderId="0" xfId="0" applyNumberFormat="1" applyAlignment="1">
      <alignment/>
    </xf>
    <xf numFmtId="0" fontId="53" fillId="36" borderId="13" xfId="0" applyFont="1" applyFill="1" applyBorder="1" applyAlignment="1">
      <alignment vertical="top" wrapText="1"/>
    </xf>
    <xf numFmtId="179" fontId="28" fillId="16" borderId="0" xfId="0" applyNumberFormat="1" applyFont="1" applyFill="1" applyAlignment="1">
      <alignment/>
    </xf>
    <xf numFmtId="179" fontId="55" fillId="0" borderId="0" xfId="0" applyNumberFormat="1" applyFont="1" applyAlignment="1">
      <alignment/>
    </xf>
    <xf numFmtId="0" fontId="0" fillId="36" borderId="0" xfId="0" applyFill="1" applyAlignment="1">
      <alignment/>
    </xf>
    <xf numFmtId="179" fontId="59" fillId="0" borderId="0" xfId="0" applyNumberFormat="1" applyFont="1" applyAlignment="1">
      <alignment/>
    </xf>
    <xf numFmtId="180" fontId="60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178" fontId="53" fillId="3" borderId="0" xfId="0" applyNumberFormat="1" applyFont="1" applyFill="1" applyAlignment="1">
      <alignment/>
    </xf>
    <xf numFmtId="178" fontId="59" fillId="0" borderId="0" xfId="0" applyNumberFormat="1" applyFont="1" applyAlignment="1">
      <alignment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124" zoomScaleNormal="124" zoomScalePageLayoutView="0" workbookViewId="0" topLeftCell="A6">
      <selection activeCell="D11" sqref="D11"/>
    </sheetView>
  </sheetViews>
  <sheetFormatPr defaultColWidth="9.140625" defaultRowHeight="15"/>
  <cols>
    <col min="1" max="1" width="17.57421875" style="0" customWidth="1"/>
    <col min="2" max="2" width="26.28125" style="0" customWidth="1"/>
    <col min="3" max="3" width="17.421875" style="0" customWidth="1"/>
    <col min="4" max="4" width="24.421875" style="0" customWidth="1"/>
    <col min="5" max="5" width="25.7109375" style="0" customWidth="1"/>
    <col min="6" max="6" width="27.8515625" style="0" customWidth="1"/>
    <col min="7" max="7" width="20.8515625" style="0" customWidth="1"/>
    <col min="8" max="8" width="24.8515625" style="0" customWidth="1"/>
    <col min="9" max="9" width="20.421875" style="0" customWidth="1"/>
  </cols>
  <sheetData>
    <row r="1" spans="1:6" ht="19.5" thickBot="1">
      <c r="A1" s="8"/>
      <c r="B1" s="14" t="s">
        <v>0</v>
      </c>
      <c r="C1" s="15"/>
      <c r="D1" s="14" t="s">
        <v>1</v>
      </c>
      <c r="E1" s="15"/>
      <c r="F1" s="14" t="s">
        <v>2</v>
      </c>
    </row>
    <row r="2" spans="1:6" ht="33" customHeight="1" thickBot="1">
      <c r="A2" s="9" t="s">
        <v>3</v>
      </c>
      <c r="B2" s="3" t="s">
        <v>4</v>
      </c>
      <c r="C2" s="3"/>
      <c r="D2" s="3" t="s">
        <v>4</v>
      </c>
      <c r="E2" s="3"/>
      <c r="F2" s="3"/>
    </row>
    <row r="3" spans="1:9" ht="38.25" customHeight="1" thickBot="1">
      <c r="A3" s="2" t="s">
        <v>5</v>
      </c>
      <c r="B3" s="4">
        <v>14500</v>
      </c>
      <c r="C3" s="4">
        <f>B3*F3</f>
        <v>42050</v>
      </c>
      <c r="D3" s="4">
        <v>7000</v>
      </c>
      <c r="E3" s="4">
        <f>D3*F3</f>
        <v>20300</v>
      </c>
      <c r="F3" s="5">
        <v>2.9</v>
      </c>
      <c r="H3" s="1" t="s">
        <v>17</v>
      </c>
      <c r="I3" s="13">
        <v>180900</v>
      </c>
    </row>
    <row r="4" spans="1:9" ht="30.75" thickBot="1">
      <c r="A4" s="2" t="s">
        <v>6</v>
      </c>
      <c r="B4" s="4">
        <v>2300</v>
      </c>
      <c r="C4" s="4">
        <f>B4*F4</f>
        <v>3220</v>
      </c>
      <c r="D4" s="4">
        <v>4800</v>
      </c>
      <c r="E4" s="4">
        <f>D4*F4</f>
        <v>6720</v>
      </c>
      <c r="F4" s="5">
        <v>1.4</v>
      </c>
      <c r="H4" s="2" t="s">
        <v>18</v>
      </c>
      <c r="I4" s="4">
        <v>450000</v>
      </c>
    </row>
    <row r="5" spans="1:9" ht="37.5" customHeight="1" thickBot="1">
      <c r="A5" s="2" t="s">
        <v>7</v>
      </c>
      <c r="B5" s="4">
        <v>3000</v>
      </c>
      <c r="C5" s="4">
        <f>B5*F5</f>
        <v>2370</v>
      </c>
      <c r="D5" s="4">
        <v>5000</v>
      </c>
      <c r="E5" s="4">
        <f>D5*F5</f>
        <v>3950</v>
      </c>
      <c r="F5" s="5">
        <v>0.79</v>
      </c>
      <c r="H5" s="2" t="s">
        <v>19</v>
      </c>
      <c r="I5" s="4">
        <v>36980</v>
      </c>
    </row>
    <row r="6" spans="1:9" ht="32.25" customHeight="1" thickBot="1">
      <c r="A6" s="10" t="s">
        <v>30</v>
      </c>
      <c r="B6" s="11"/>
      <c r="C6" s="16">
        <f>SUM(C3:C5)</f>
        <v>47640</v>
      </c>
      <c r="D6" s="11"/>
      <c r="E6" s="16">
        <f>SUM(E3:E5)</f>
        <v>30970</v>
      </c>
      <c r="F6" s="11"/>
      <c r="H6" s="2" t="s">
        <v>20</v>
      </c>
      <c r="I6" s="4">
        <v>340000</v>
      </c>
    </row>
    <row r="7" spans="1:9" ht="39.75" customHeight="1" thickBot="1">
      <c r="A7" s="9" t="s">
        <v>8</v>
      </c>
      <c r="B7" s="3" t="s">
        <v>9</v>
      </c>
      <c r="C7" s="3"/>
      <c r="D7" s="3" t="s">
        <v>9</v>
      </c>
      <c r="E7" s="3"/>
      <c r="F7" s="3"/>
      <c r="H7" s="2" t="s">
        <v>21</v>
      </c>
      <c r="I7" s="4">
        <v>780000</v>
      </c>
    </row>
    <row r="8" spans="1:6" ht="15.75" thickBot="1">
      <c r="A8" s="2" t="s">
        <v>10</v>
      </c>
      <c r="B8" s="5">
        <v>600</v>
      </c>
      <c r="C8" s="5"/>
      <c r="D8" s="4">
        <v>1560</v>
      </c>
      <c r="E8" s="4"/>
      <c r="F8" s="3"/>
    </row>
    <row r="9" spans="1:9" ht="15.75" thickBot="1">
      <c r="A9" s="2" t="s">
        <v>11</v>
      </c>
      <c r="B9" s="5">
        <v>780</v>
      </c>
      <c r="C9" s="5"/>
      <c r="D9" s="5">
        <v>340</v>
      </c>
      <c r="E9" s="5"/>
      <c r="F9" s="3"/>
      <c r="H9" s="17" t="s">
        <v>22</v>
      </c>
      <c r="I9" s="18">
        <f>SUM(I3:I8)</f>
        <v>1787880</v>
      </c>
    </row>
    <row r="10" spans="1:6" ht="15.75" thickBot="1">
      <c r="A10" s="2" t="s">
        <v>12</v>
      </c>
      <c r="B10" s="5">
        <v>60</v>
      </c>
      <c r="C10" s="5"/>
      <c r="D10" s="5">
        <v>30</v>
      </c>
      <c r="E10" s="5"/>
      <c r="F10" s="3"/>
    </row>
    <row r="11" spans="1:9" ht="48.75" customHeight="1" thickBot="1">
      <c r="A11" s="33" t="s">
        <v>38</v>
      </c>
      <c r="B11" s="30">
        <f>SUM(B8:B10)</f>
        <v>1440</v>
      </c>
      <c r="C11" s="12"/>
      <c r="D11" s="31">
        <f>SUM(D8:D10)</f>
        <v>1930</v>
      </c>
      <c r="E11" s="12"/>
      <c r="F11" s="12"/>
      <c r="H11" s="28" t="s">
        <v>37</v>
      </c>
      <c r="I11" s="29">
        <f>I9-I7</f>
        <v>1007880</v>
      </c>
    </row>
    <row r="12" spans="1:6" ht="30.75" thickBot="1">
      <c r="A12" s="9" t="s">
        <v>13</v>
      </c>
      <c r="B12" s="6" t="s">
        <v>9</v>
      </c>
      <c r="C12" s="19" t="s">
        <v>24</v>
      </c>
      <c r="D12" s="6" t="s">
        <v>9</v>
      </c>
      <c r="E12" s="19" t="s">
        <v>24</v>
      </c>
      <c r="F12" s="7" t="s">
        <v>14</v>
      </c>
    </row>
    <row r="13" spans="1:6" ht="30.75" thickBot="1">
      <c r="A13" s="2" t="s">
        <v>15</v>
      </c>
      <c r="B13" s="4">
        <v>1300</v>
      </c>
      <c r="C13" s="4">
        <f>F13*50*B13</f>
        <v>669500</v>
      </c>
      <c r="D13" s="5">
        <v>580</v>
      </c>
      <c r="E13" s="4">
        <f>F13*50*D13</f>
        <v>298700</v>
      </c>
      <c r="F13" s="5">
        <v>10.3</v>
      </c>
    </row>
    <row r="14" spans="1:6" ht="45.75" thickBot="1">
      <c r="A14" s="2" t="s">
        <v>16</v>
      </c>
      <c r="B14" s="5">
        <v>358</v>
      </c>
      <c r="C14" s="4">
        <f>F14*20*B14</f>
        <v>128164</v>
      </c>
      <c r="D14" s="5">
        <v>990</v>
      </c>
      <c r="E14" s="4">
        <f>F14*20*D14</f>
        <v>354420</v>
      </c>
      <c r="F14" s="5">
        <v>17.9</v>
      </c>
    </row>
    <row r="15" spans="1:5" ht="31.5" customHeight="1" thickBot="1">
      <c r="A15" s="21" t="s">
        <v>25</v>
      </c>
      <c r="B15" s="20">
        <f>(1300*50)+(358*20)</f>
        <v>72160</v>
      </c>
      <c r="C15" s="39">
        <f>SUM(C13:C14)</f>
        <v>797664</v>
      </c>
      <c r="D15" s="20">
        <f>(580*50)+(990*20)</f>
        <v>48800</v>
      </c>
      <c r="E15" s="39">
        <f>SUM(E13:E14)</f>
        <v>653120</v>
      </c>
    </row>
    <row r="16" ht="33.75" customHeight="1"/>
    <row r="17" ht="38.25" customHeight="1" thickBot="1">
      <c r="A17" s="32" t="s">
        <v>23</v>
      </c>
    </row>
    <row r="18" spans="1:5" ht="23.25" customHeight="1" thickBot="1">
      <c r="A18" s="14" t="s">
        <v>0</v>
      </c>
      <c r="B18" s="18" t="s">
        <v>31</v>
      </c>
      <c r="C18" t="s">
        <v>32</v>
      </c>
      <c r="E18" s="38">
        <f>C6+C15</f>
        <v>845304</v>
      </c>
    </row>
    <row r="19" spans="1:5" ht="23.25" customHeight="1" thickBot="1">
      <c r="A19" s="14" t="s">
        <v>1</v>
      </c>
      <c r="B19" s="18" t="s">
        <v>31</v>
      </c>
      <c r="C19" t="s">
        <v>32</v>
      </c>
      <c r="E19" s="38">
        <f>E6+E15</f>
        <v>684090</v>
      </c>
    </row>
    <row r="20" spans="1:3" ht="57" customHeight="1">
      <c r="A20" s="23" t="s">
        <v>26</v>
      </c>
      <c r="B20" s="24">
        <f>B15+D15</f>
        <v>120960</v>
      </c>
      <c r="C20" s="45">
        <f>(C15+E15)</f>
        <v>1450784</v>
      </c>
    </row>
    <row r="21" spans="1:6" ht="50.25" customHeight="1">
      <c r="A21" s="25" t="s">
        <v>28</v>
      </c>
      <c r="C21" t="s">
        <v>27</v>
      </c>
      <c r="E21" s="47">
        <f>I9/B20</f>
        <v>14.780753968253968</v>
      </c>
      <c r="F21" s="46">
        <f>I9/C20</f>
        <v>1.2323543683966738</v>
      </c>
    </row>
    <row r="22" spans="1:7" ht="50.25" customHeight="1" thickBot="1">
      <c r="A22" s="26" t="s">
        <v>33</v>
      </c>
      <c r="E22" s="22"/>
      <c r="G22" s="50">
        <v>780000</v>
      </c>
    </row>
    <row r="23" spans="1:7" ht="38.25" customHeight="1" thickBot="1">
      <c r="A23" s="14" t="s">
        <v>0</v>
      </c>
      <c r="B23" s="51">
        <f>(E21-E39)*B15</f>
        <v>465317.46031746024</v>
      </c>
      <c r="C23" t="s">
        <v>29</v>
      </c>
      <c r="E23" s="36">
        <f>E21*B15</f>
        <v>1066579.2063492064</v>
      </c>
      <c r="F23" s="48">
        <v>601261.746031746</v>
      </c>
      <c r="G23" s="49">
        <f>E23-F23</f>
        <v>465317.46031746035</v>
      </c>
    </row>
    <row r="24" spans="1:7" ht="34.5" customHeight="1" thickBot="1">
      <c r="A24" s="14" t="s">
        <v>1</v>
      </c>
      <c r="B24" s="51">
        <f>(E21-E39)*D15</f>
        <v>314682.53968253965</v>
      </c>
      <c r="C24" t="s">
        <v>29</v>
      </c>
      <c r="E24" s="36">
        <f>E21*D15</f>
        <v>721300.7936507936</v>
      </c>
      <c r="F24" s="48">
        <v>406618.253968254</v>
      </c>
      <c r="G24" s="49">
        <f>E24-F24</f>
        <v>314682.5396825396</v>
      </c>
    </row>
    <row r="25" spans="2:7" ht="21">
      <c r="B25" s="52">
        <f>SUM(B23:B24)</f>
        <v>779999.9999999999</v>
      </c>
      <c r="D25" t="s">
        <v>34</v>
      </c>
      <c r="E25" s="37">
        <f>SUM(E23:E24)</f>
        <v>1787880</v>
      </c>
      <c r="G25" s="49">
        <f>SUM(G22:G24)</f>
        <v>1560000</v>
      </c>
    </row>
    <row r="28" ht="15">
      <c r="A28" s="27" t="s">
        <v>35</v>
      </c>
    </row>
    <row r="29" ht="15.75" thickBot="1"/>
    <row r="30" spans="1:5" ht="19.5" thickBot="1">
      <c r="A30" s="14" t="s">
        <v>0</v>
      </c>
      <c r="C30" t="s">
        <v>36</v>
      </c>
      <c r="E30" s="36">
        <f>E18+E23</f>
        <v>1911883.2063492064</v>
      </c>
    </row>
    <row r="31" spans="1:5" ht="19.5" thickBot="1">
      <c r="A31" s="14" t="s">
        <v>1</v>
      </c>
      <c r="C31" t="s">
        <v>36</v>
      </c>
      <c r="E31" s="36">
        <f>E19+E24</f>
        <v>1405390.7936507936</v>
      </c>
    </row>
    <row r="32" spans="4:5" ht="18.75">
      <c r="D32" t="s">
        <v>34</v>
      </c>
      <c r="E32" s="37">
        <f>SUM(E30:E31)</f>
        <v>3317274</v>
      </c>
    </row>
    <row r="36" ht="41.25" customHeight="1">
      <c r="A36" s="32" t="s">
        <v>39</v>
      </c>
    </row>
    <row r="37" spans="1:3" ht="41.25" customHeight="1">
      <c r="A37" t="s">
        <v>40</v>
      </c>
      <c r="C37" s="34">
        <f>B11+D11</f>
        <v>3370</v>
      </c>
    </row>
    <row r="38" spans="1:5" ht="41.25" customHeight="1">
      <c r="A38" s="27" t="s">
        <v>41</v>
      </c>
      <c r="C38" t="s">
        <v>42</v>
      </c>
      <c r="E38" s="35">
        <f>I7/C37</f>
        <v>231.4540059347181</v>
      </c>
    </row>
    <row r="39" spans="1:5" ht="35.25" customHeight="1">
      <c r="A39" s="27" t="s">
        <v>44</v>
      </c>
      <c r="C39" t="s">
        <v>43</v>
      </c>
      <c r="E39" s="35">
        <f>I11/B20</f>
        <v>8.33234126984127</v>
      </c>
    </row>
    <row r="40" ht="33" customHeight="1" thickBot="1"/>
    <row r="41" spans="1:4" ht="30" customHeight="1" thickBot="1">
      <c r="A41" s="14" t="s">
        <v>0</v>
      </c>
      <c r="B41" t="s">
        <v>45</v>
      </c>
      <c r="D41" s="36">
        <f>E39*B15</f>
        <v>601261.746031746</v>
      </c>
    </row>
    <row r="42" spans="1:4" ht="30" customHeight="1" thickBot="1">
      <c r="A42" s="14" t="s">
        <v>1</v>
      </c>
      <c r="B42" t="s">
        <v>45</v>
      </c>
      <c r="D42" s="36">
        <f>E39*D15</f>
        <v>406618.253968254</v>
      </c>
    </row>
    <row r="43" ht="51.75" customHeight="1" thickBot="1"/>
    <row r="44" spans="1:6" ht="30" customHeight="1" thickBot="1">
      <c r="A44" s="14" t="s">
        <v>0</v>
      </c>
      <c r="B44" t="s">
        <v>46</v>
      </c>
      <c r="D44" s="36">
        <f>E38*B11</f>
        <v>333293.76854599407</v>
      </c>
      <c r="E44" s="44"/>
      <c r="F44" s="40"/>
    </row>
    <row r="45" spans="1:6" ht="29.25" customHeight="1" thickBot="1">
      <c r="A45" s="14" t="s">
        <v>1</v>
      </c>
      <c r="B45" t="s">
        <v>46</v>
      </c>
      <c r="D45" s="36">
        <f>E38*D11</f>
        <v>446706.23145400593</v>
      </c>
      <c r="E45" s="44"/>
      <c r="F45" s="40"/>
    </row>
    <row r="46" ht="39" customHeight="1"/>
    <row r="47" ht="33.75" customHeight="1" thickBot="1">
      <c r="A47" s="27" t="s">
        <v>35</v>
      </c>
    </row>
    <row r="48" spans="1:4" ht="35.25" customHeight="1" thickBot="1">
      <c r="A48" s="14" t="s">
        <v>0</v>
      </c>
      <c r="B48" t="s">
        <v>47</v>
      </c>
      <c r="D48" s="36">
        <f>E18+D41+D44</f>
        <v>1779859.51457774</v>
      </c>
    </row>
    <row r="49" spans="1:4" ht="26.25" customHeight="1" thickBot="1">
      <c r="A49" s="14" t="s">
        <v>1</v>
      </c>
      <c r="B49" t="s">
        <v>47</v>
      </c>
      <c r="D49" s="36">
        <f>E19+D42+D45</f>
        <v>1537414.48542226</v>
      </c>
    </row>
    <row r="51" spans="3:4" ht="18.75">
      <c r="C51" t="s">
        <v>48</v>
      </c>
      <c r="D51" s="37">
        <f>SUM(D48:D50)</f>
        <v>3317274</v>
      </c>
    </row>
    <row r="55" spans="2:4" ht="15.75" thickBot="1">
      <c r="B55" s="27" t="s">
        <v>49</v>
      </c>
      <c r="D55" s="27" t="s">
        <v>50</v>
      </c>
    </row>
    <row r="56" spans="1:5" ht="19.5" thickBot="1">
      <c r="A56" s="41"/>
      <c r="B56" s="14" t="s">
        <v>0</v>
      </c>
      <c r="C56" s="14" t="s">
        <v>1</v>
      </c>
      <c r="D56" s="14" t="s">
        <v>0</v>
      </c>
      <c r="E56" s="14" t="s">
        <v>1</v>
      </c>
    </row>
    <row r="57" spans="1:5" ht="19.5" thickBot="1">
      <c r="A57" s="41" t="s">
        <v>51</v>
      </c>
      <c r="B57" s="38">
        <v>845304</v>
      </c>
      <c r="C57" s="38">
        <v>684090</v>
      </c>
      <c r="D57" s="38">
        <v>845304</v>
      </c>
      <c r="E57" s="38">
        <v>684090</v>
      </c>
    </row>
    <row r="58" spans="1:5" ht="19.5" thickBot="1">
      <c r="A58" s="41" t="s">
        <v>52</v>
      </c>
      <c r="B58" s="42">
        <v>1066579.2063492064</v>
      </c>
      <c r="C58" s="42">
        <v>721300.7936507936</v>
      </c>
      <c r="D58" s="42">
        <f>D41+D44</f>
        <v>934555.5145777401</v>
      </c>
      <c r="E58" s="42">
        <f>D42+D45</f>
        <v>853324.4854222599</v>
      </c>
    </row>
    <row r="59" spans="2:5" ht="18.75">
      <c r="B59" s="43">
        <f>SUM(B57:B58)</f>
        <v>1911883.2063492064</v>
      </c>
      <c r="C59" s="43">
        <f>SUM(C57:C58)</f>
        <v>1405390.7936507936</v>
      </c>
      <c r="D59" s="43">
        <f>SUM(D57:D58)</f>
        <v>1779859.51457774</v>
      </c>
      <c r="E59" s="43">
        <f>SUM(E57:E58)</f>
        <v>1537414.48542226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Berto Daniela</dc:creator>
  <cp:keywords/>
  <dc:description/>
  <cp:lastModifiedBy>dany</cp:lastModifiedBy>
  <cp:lastPrinted>2018-05-26T18:36:01Z</cp:lastPrinted>
  <dcterms:created xsi:type="dcterms:W3CDTF">2018-05-24T07:23:46Z</dcterms:created>
  <dcterms:modified xsi:type="dcterms:W3CDTF">2024-03-07T14:37:45Z</dcterms:modified>
  <cp:category/>
  <cp:version/>
  <cp:contentType/>
  <cp:contentStatus/>
</cp:coreProperties>
</file>