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lavori\UNITE\Corsi\2023_24ScienzeAlimentazione\Parziali\2parziale\"/>
    </mc:Choice>
  </mc:AlternateContent>
  <xr:revisionPtr revIDLastSave="0" documentId="13_ncr:1_{B7CBA005-300C-41DD-B953-9C355A35240E}" xr6:coauthVersionLast="47" xr6:coauthVersionMax="47" xr10:uidLastSave="{00000000-0000-0000-0000-000000000000}"/>
  <bookViews>
    <workbookView xWindow="-96" yWindow="-96" windowWidth="23232" windowHeight="13872" activeTab="2" xr2:uid="{074608FB-A9FF-4910-9345-5DEA3ACB849F}"/>
  </bookViews>
  <sheets>
    <sheet name="a" sheetId="7" r:id="rId1"/>
    <sheet name="b" sheetId="6" r:id="rId2"/>
    <sheet name="c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8" l="1"/>
  <c r="G8" i="8"/>
  <c r="E9" i="8"/>
  <c r="E8" i="8"/>
  <c r="H18" i="6"/>
  <c r="H17" i="6"/>
  <c r="H16" i="6"/>
  <c r="C21" i="6"/>
  <c r="C20" i="6"/>
  <c r="C19" i="6"/>
  <c r="C18" i="6"/>
  <c r="C17" i="6"/>
  <c r="I3" i="6"/>
  <c r="H3" i="6"/>
  <c r="G3" i="6"/>
  <c r="C15" i="6"/>
  <c r="C14" i="6"/>
  <c r="E3" i="6"/>
  <c r="J3" i="6"/>
  <c r="K4" i="6"/>
  <c r="K5" i="6"/>
  <c r="K6" i="6"/>
  <c r="K7" i="6"/>
  <c r="K8" i="6"/>
  <c r="K9" i="6"/>
  <c r="K10" i="6"/>
  <c r="K11" i="6"/>
  <c r="K3" i="6"/>
  <c r="J4" i="6"/>
  <c r="J5" i="6"/>
  <c r="J6" i="6"/>
  <c r="J7" i="6"/>
  <c r="J8" i="6"/>
  <c r="J9" i="6"/>
  <c r="J10" i="6"/>
  <c r="J11" i="6"/>
  <c r="C16" i="6"/>
  <c r="F7" i="7"/>
  <c r="E7" i="7"/>
  <c r="D7" i="7"/>
  <c r="C7" i="7"/>
  <c r="G7" i="7" s="1"/>
  <c r="G6" i="7"/>
  <c r="F13" i="7" s="1"/>
  <c r="F20" i="7" s="1"/>
  <c r="F26" i="7" s="1"/>
  <c r="F32" i="7" s="1"/>
  <c r="G5" i="7"/>
  <c r="F12" i="7" s="1"/>
  <c r="F19" i="7" s="1"/>
  <c r="F25" i="7" s="1"/>
  <c r="F31" i="7" s="1"/>
  <c r="G4" i="7"/>
  <c r="G3" i="7"/>
  <c r="F10" i="7" s="1"/>
  <c r="F17" i="7" l="1"/>
  <c r="F23" i="7" s="1"/>
  <c r="F29" i="7" s="1"/>
  <c r="C12" i="7"/>
  <c r="E11" i="7"/>
  <c r="E18" i="7" s="1"/>
  <c r="E24" i="7" s="1"/>
  <c r="E30" i="7" s="1"/>
  <c r="F11" i="7"/>
  <c r="F18" i="7" s="1"/>
  <c r="F24" i="7" s="1"/>
  <c r="F30" i="7" s="1"/>
  <c r="C11" i="7"/>
  <c r="D11" i="7"/>
  <c r="D18" i="7" s="1"/>
  <c r="D24" i="7" s="1"/>
  <c r="D30" i="7" s="1"/>
  <c r="D12" i="7"/>
  <c r="D19" i="7" s="1"/>
  <c r="D25" i="7" s="1"/>
  <c r="D31" i="7" s="1"/>
  <c r="E12" i="7"/>
  <c r="E19" i="7" s="1"/>
  <c r="E25" i="7" s="1"/>
  <c r="E31" i="7" s="1"/>
  <c r="C13" i="7"/>
  <c r="C10" i="7"/>
  <c r="D10" i="7"/>
  <c r="E10" i="7"/>
  <c r="D13" i="7"/>
  <c r="D20" i="7" s="1"/>
  <c r="D26" i="7" s="1"/>
  <c r="D32" i="7" s="1"/>
  <c r="E13" i="7"/>
  <c r="E20" i="7" s="1"/>
  <c r="E26" i="7" s="1"/>
  <c r="E32" i="7" s="1"/>
  <c r="C14" i="7" l="1"/>
  <c r="G10" i="7"/>
  <c r="C17" i="7"/>
  <c r="C23" i="7" s="1"/>
  <c r="C29" i="7" s="1"/>
  <c r="D17" i="7"/>
  <c r="D23" i="7" s="1"/>
  <c r="D29" i="7" s="1"/>
  <c r="D33" i="7" s="1"/>
  <c r="D14" i="7"/>
  <c r="C20" i="7"/>
  <c r="C26" i="7" s="1"/>
  <c r="C32" i="7" s="1"/>
  <c r="G32" i="7" s="1"/>
  <c r="G13" i="7"/>
  <c r="F33" i="7"/>
  <c r="E17" i="7"/>
  <c r="E23" i="7" s="1"/>
  <c r="E29" i="7" s="1"/>
  <c r="E33" i="7" s="1"/>
  <c r="E14" i="7"/>
  <c r="C18" i="7"/>
  <c r="C24" i="7" s="1"/>
  <c r="C30" i="7" s="1"/>
  <c r="G30" i="7" s="1"/>
  <c r="G11" i="7"/>
  <c r="G12" i="7"/>
  <c r="C19" i="7"/>
  <c r="C25" i="7" s="1"/>
  <c r="C31" i="7" s="1"/>
  <c r="G31" i="7" s="1"/>
  <c r="F14" i="7"/>
  <c r="G29" i="7" l="1"/>
  <c r="C33" i="7"/>
  <c r="G33" i="7" s="1"/>
  <c r="C36" i="7" s="1"/>
  <c r="C37" i="7" s="1"/>
  <c r="C38" i="7" s="1"/>
  <c r="G14" i="7"/>
  <c r="E5" i="6" l="1"/>
  <c r="D12" i="6"/>
  <c r="F5" i="6" s="1"/>
  <c r="I5" i="6" s="1"/>
  <c r="C12" i="6"/>
  <c r="L11" i="6"/>
  <c r="O11" i="6" s="1"/>
  <c r="N11" i="6"/>
  <c r="Q11" i="6" s="1"/>
  <c r="L10" i="6"/>
  <c r="O10" i="6" s="1"/>
  <c r="N10" i="6"/>
  <c r="Q10" i="6" s="1"/>
  <c r="L9" i="6"/>
  <c r="O9" i="6" s="1"/>
  <c r="N9" i="6"/>
  <c r="Q9" i="6" s="1"/>
  <c r="N8" i="6"/>
  <c r="Q8" i="6" s="1"/>
  <c r="L7" i="6"/>
  <c r="O7" i="6" s="1"/>
  <c r="M7" i="6"/>
  <c r="P7" i="6" s="1"/>
  <c r="L6" i="6"/>
  <c r="O6" i="6" s="1"/>
  <c r="N6" i="6"/>
  <c r="Q6" i="6" s="1"/>
  <c r="L5" i="6"/>
  <c r="O5" i="6" s="1"/>
  <c r="N5" i="6"/>
  <c r="Q5" i="6" s="1"/>
  <c r="L4" i="6"/>
  <c r="O4" i="6" s="1"/>
  <c r="N4" i="6"/>
  <c r="Q4" i="6" s="1"/>
  <c r="L3" i="6"/>
  <c r="O3" i="6" s="1"/>
  <c r="E10" i="6" l="1"/>
  <c r="E6" i="6"/>
  <c r="H6" i="6" s="1"/>
  <c r="E4" i="6"/>
  <c r="H4" i="6" s="1"/>
  <c r="F11" i="6"/>
  <c r="I11" i="6" s="1"/>
  <c r="F10" i="6"/>
  <c r="I10" i="6" s="1"/>
  <c r="E11" i="6"/>
  <c r="H11" i="6" s="1"/>
  <c r="E7" i="6"/>
  <c r="F9" i="6"/>
  <c r="I9" i="6" s="1"/>
  <c r="I12" i="6" s="1"/>
  <c r="E17" i="6" s="1"/>
  <c r="F8" i="6"/>
  <c r="I8" i="6" s="1"/>
  <c r="F7" i="6"/>
  <c r="I7" i="6" s="1"/>
  <c r="F4" i="6"/>
  <c r="I4" i="6" s="1"/>
  <c r="E9" i="6"/>
  <c r="E8" i="6"/>
  <c r="F3" i="6"/>
  <c r="F6" i="6"/>
  <c r="I6" i="6" s="1"/>
  <c r="M11" i="6"/>
  <c r="P11" i="6" s="1"/>
  <c r="M8" i="6"/>
  <c r="P8" i="6" s="1"/>
  <c r="M9" i="6"/>
  <c r="P9" i="6" s="1"/>
  <c r="G11" i="6"/>
  <c r="M6" i="6"/>
  <c r="P6" i="6" s="1"/>
  <c r="L8" i="6"/>
  <c r="O8" i="6" s="1"/>
  <c r="O12" i="6" s="1"/>
  <c r="M5" i="6"/>
  <c r="P5" i="6" s="1"/>
  <c r="M10" i="6"/>
  <c r="P10" i="6" s="1"/>
  <c r="N7" i="6"/>
  <c r="Q7" i="6" s="1"/>
  <c r="M4" i="6"/>
  <c r="P4" i="6" s="1"/>
  <c r="G6" i="6" l="1"/>
  <c r="G4" i="6"/>
  <c r="G7" i="6"/>
  <c r="G10" i="6" l="1"/>
  <c r="H10" i="6"/>
  <c r="G5" i="6"/>
  <c r="H9" i="6"/>
  <c r="G9" i="6"/>
  <c r="G8" i="6"/>
  <c r="H5" i="6"/>
  <c r="H8" i="6"/>
  <c r="H12" i="6" l="1"/>
  <c r="G12" i="6"/>
  <c r="H7" i="6" s="1"/>
  <c r="E16" i="6"/>
  <c r="M3" i="6" l="1"/>
  <c r="P3" i="6" s="1"/>
  <c r="P12" i="6" s="1"/>
  <c r="N3" i="6" l="1"/>
  <c r="Q3" i="6" s="1"/>
  <c r="Q12" i="6" s="1"/>
</calcChain>
</file>

<file path=xl/sharedStrings.xml><?xml version="1.0" encoding="utf-8"?>
<sst xmlns="http://schemas.openxmlformats.org/spreadsheetml/2006/main" count="102" uniqueCount="54">
  <si>
    <t>X</t>
  </si>
  <si>
    <t>A^2</t>
  </si>
  <si>
    <t>A*B</t>
  </si>
  <si>
    <t>B^2</t>
  </si>
  <si>
    <t>totale</t>
  </si>
  <si>
    <t>beta1</t>
  </si>
  <si>
    <t>beta0</t>
  </si>
  <si>
    <t>R2</t>
  </si>
  <si>
    <t>corrLin</t>
  </si>
  <si>
    <t>covarianzaXY</t>
  </si>
  <si>
    <t>sqmY</t>
  </si>
  <si>
    <t>varianza Y</t>
  </si>
  <si>
    <t>sqmX</t>
  </si>
  <si>
    <t>varianza X</t>
  </si>
  <si>
    <t>media y</t>
  </si>
  <si>
    <t>media x</t>
  </si>
  <si>
    <t>(y stimato-y)^2</t>
  </si>
  <si>
    <t>(y stimato-ymedio)^2</t>
  </si>
  <si>
    <t>(y-ymedio)^2</t>
  </si>
  <si>
    <t>y stimato-y</t>
  </si>
  <si>
    <t>y stimato-ymedio</t>
  </si>
  <si>
    <t>y-ymedio</t>
  </si>
  <si>
    <t>y medio</t>
  </si>
  <si>
    <t>y stimato</t>
  </si>
  <si>
    <t>y-media y</t>
  </si>
  <si>
    <t>x-media x</t>
  </si>
  <si>
    <t>Y osservato</t>
  </si>
  <si>
    <t>errore</t>
  </si>
  <si>
    <t>regre</t>
  </si>
  <si>
    <t>tot</t>
  </si>
  <si>
    <t>B</t>
  </si>
  <si>
    <t>A</t>
  </si>
  <si>
    <t>osservato</t>
  </si>
  <si>
    <t>freq oss</t>
  </si>
  <si>
    <t xml:space="preserve">titolo studio </t>
  </si>
  <si>
    <t>elementari</t>
  </si>
  <si>
    <t>medie</t>
  </si>
  <si>
    <t>superiori</t>
  </si>
  <si>
    <t>università</t>
  </si>
  <si>
    <t>totali</t>
  </si>
  <si>
    <t>freq teoriche</t>
  </si>
  <si>
    <t>contingenze=freq oss-freq teoriche</t>
  </si>
  <si>
    <t>^2</t>
  </si>
  <si>
    <t>diviso freq teoriche</t>
  </si>
  <si>
    <t>Chi^2</t>
  </si>
  <si>
    <t>Contingenza Quadratica</t>
  </si>
  <si>
    <t>V-Cramer</t>
  </si>
  <si>
    <t>Una ditta confeziona pezzi di precisione la cui lunghezza si distribuisce secondo</t>
  </si>
  <si>
    <t>una Normale con media 40 e una varianza pari a 3. Calcolare la probabilità che una</t>
  </si>
  <si>
    <t>scatola abbia un peso compreso tra 38 e 41.</t>
  </si>
  <si>
    <t>standardizzo e mi riconduco a una normale N(0,1)</t>
  </si>
  <si>
    <t>P(0.58)=</t>
  </si>
  <si>
    <t>P(-1.15)=1-P(1.15)=</t>
  </si>
  <si>
    <t>area=probabilità=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</si>
</sst>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2" xfId="1" applyBorder="1"/>
    <xf numFmtId="164" fontId="1" fillId="0" borderId="1" xfId="1" applyNumberFormat="1" applyBorder="1"/>
    <xf numFmtId="164" fontId="1" fillId="0" borderId="0" xfId="1" applyNumberFormat="1"/>
    <xf numFmtId="164" fontId="1" fillId="0" borderId="2" xfId="1" applyNumberFormat="1" applyBorder="1"/>
    <xf numFmtId="1" fontId="1" fillId="0" borderId="2" xfId="1" applyNumberForma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Normal" xfId="0" builtinId="0"/>
    <cellStyle name="Normal 2" xfId="1" xr:uid="{EEB10AA5-A9EE-4AF3-A4B0-06AA61372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6103860646398813E-2"/>
                  <c:y val="-4.90286540269422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b!$C$3:$C$11</c:f>
              <c:numCache>
                <c:formatCode>0</c:formatCode>
                <c:ptCount val="9"/>
                <c:pt idx="0">
                  <c:v>50</c:v>
                </c:pt>
                <c:pt idx="1">
                  <c:v>49</c:v>
                </c:pt>
                <c:pt idx="2">
                  <c:v>82</c:v>
                </c:pt>
                <c:pt idx="3">
                  <c:v>49</c:v>
                </c:pt>
                <c:pt idx="4">
                  <c:v>57</c:v>
                </c:pt>
                <c:pt idx="5">
                  <c:v>49</c:v>
                </c:pt>
                <c:pt idx="6">
                  <c:v>59</c:v>
                </c:pt>
                <c:pt idx="7">
                  <c:v>51</c:v>
                </c:pt>
                <c:pt idx="8">
                  <c:v>60</c:v>
                </c:pt>
              </c:numCache>
            </c:numRef>
          </c:xVal>
          <c:yVal>
            <c:numRef>
              <c:f>b!$D$3:$D$11</c:f>
              <c:numCache>
                <c:formatCode>0</c:formatCode>
                <c:ptCount val="9"/>
                <c:pt idx="0">
                  <c:v>31</c:v>
                </c:pt>
                <c:pt idx="1">
                  <c:v>13</c:v>
                </c:pt>
                <c:pt idx="2">
                  <c:v>64</c:v>
                </c:pt>
                <c:pt idx="3">
                  <c:v>11</c:v>
                </c:pt>
                <c:pt idx="4">
                  <c:v>12</c:v>
                </c:pt>
                <c:pt idx="5">
                  <c:v>60</c:v>
                </c:pt>
                <c:pt idx="6">
                  <c:v>31</c:v>
                </c:pt>
                <c:pt idx="7">
                  <c:v>11</c:v>
                </c:pt>
                <c:pt idx="8">
                  <c:v>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87-4E7D-82E8-3CCD1CDBB6DB}"/>
            </c:ext>
          </c:extLst>
        </c:ser>
        <c:ser>
          <c:idx val="1"/>
          <c:order val="1"/>
          <c:tx>
            <c:strRef>
              <c:f>b!$K$2</c:f>
              <c:strCache>
                <c:ptCount val="1"/>
                <c:pt idx="0">
                  <c:v>y medio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b!$C$3:$C$11</c:f>
              <c:numCache>
                <c:formatCode>0</c:formatCode>
                <c:ptCount val="9"/>
                <c:pt idx="0">
                  <c:v>50</c:v>
                </c:pt>
                <c:pt idx="1">
                  <c:v>49</c:v>
                </c:pt>
                <c:pt idx="2">
                  <c:v>82</c:v>
                </c:pt>
                <c:pt idx="3">
                  <c:v>49</c:v>
                </c:pt>
                <c:pt idx="4">
                  <c:v>57</c:v>
                </c:pt>
                <c:pt idx="5">
                  <c:v>49</c:v>
                </c:pt>
                <c:pt idx="6">
                  <c:v>59</c:v>
                </c:pt>
                <c:pt idx="7">
                  <c:v>51</c:v>
                </c:pt>
                <c:pt idx="8">
                  <c:v>60</c:v>
                </c:pt>
              </c:numCache>
            </c:numRef>
          </c:xVal>
          <c:yVal>
            <c:numRef>
              <c:f>b!$K$3:$K$11</c:f>
              <c:numCache>
                <c:formatCode>0.0</c:formatCode>
                <c:ptCount val="9"/>
                <c:pt idx="0">
                  <c:v>29.666666666666668</c:v>
                </c:pt>
                <c:pt idx="1">
                  <c:v>29.666666666666668</c:v>
                </c:pt>
                <c:pt idx="2">
                  <c:v>29.666666666666668</c:v>
                </c:pt>
                <c:pt idx="3">
                  <c:v>29.666666666666668</c:v>
                </c:pt>
                <c:pt idx="4">
                  <c:v>29.666666666666668</c:v>
                </c:pt>
                <c:pt idx="5">
                  <c:v>29.666666666666668</c:v>
                </c:pt>
                <c:pt idx="6">
                  <c:v>29.666666666666668</c:v>
                </c:pt>
                <c:pt idx="7">
                  <c:v>29.666666666666668</c:v>
                </c:pt>
                <c:pt idx="8">
                  <c:v>29.666666666666668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87-4E7D-82E8-3CCD1CDBB6D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b!$C$3:$C$11</c:f>
              <c:numCache>
                <c:formatCode>0</c:formatCode>
                <c:ptCount val="9"/>
                <c:pt idx="0">
                  <c:v>50</c:v>
                </c:pt>
                <c:pt idx="1">
                  <c:v>49</c:v>
                </c:pt>
                <c:pt idx="2">
                  <c:v>82</c:v>
                </c:pt>
                <c:pt idx="3">
                  <c:v>49</c:v>
                </c:pt>
                <c:pt idx="4">
                  <c:v>57</c:v>
                </c:pt>
                <c:pt idx="5">
                  <c:v>49</c:v>
                </c:pt>
                <c:pt idx="6">
                  <c:v>59</c:v>
                </c:pt>
                <c:pt idx="7">
                  <c:v>51</c:v>
                </c:pt>
                <c:pt idx="8">
                  <c:v>60</c:v>
                </c:pt>
              </c:numCache>
            </c:numRef>
          </c:xVal>
          <c:yVal>
            <c:numRef>
              <c:f>b!$J$3:$J$11</c:f>
              <c:numCache>
                <c:formatCode>0.0</c:formatCode>
                <c:ptCount val="9"/>
                <c:pt idx="0">
                  <c:v>22.711702907402895</c:v>
                </c:pt>
                <c:pt idx="1">
                  <c:v>21.593940874664071</c:v>
                </c:pt>
                <c:pt idx="2">
                  <c:v>58.480087955045207</c:v>
                </c:pt>
                <c:pt idx="3">
                  <c:v>21.593940874664071</c:v>
                </c:pt>
                <c:pt idx="4">
                  <c:v>30.536037136574649</c:v>
                </c:pt>
                <c:pt idx="5">
                  <c:v>21.593940874664071</c:v>
                </c:pt>
                <c:pt idx="6">
                  <c:v>32.771561202052297</c:v>
                </c:pt>
                <c:pt idx="7">
                  <c:v>23.829464940141712</c:v>
                </c:pt>
                <c:pt idx="8">
                  <c:v>33.889323234791107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87-4E7D-82E8-3CCD1CDBB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472512"/>
        <c:axId val="470483072"/>
      </c:scatterChart>
      <c:valAx>
        <c:axId val="47047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83072"/>
        <c:crosses val="autoZero"/>
        <c:crossBetween val="midCat"/>
      </c:valAx>
      <c:valAx>
        <c:axId val="4704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72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156210</xdr:colOff>
      <xdr:row>21</xdr:row>
      <xdr:rowOff>151448</xdr:rowOff>
    </xdr:from>
    <xdr:ext cx="4062413" cy="973455"/>
    <xdr:pic>
      <xdr:nvPicPr>
        <xdr:cNvPr id="2" name="Immagine 1">
          <a:extLst>
            <a:ext uri="{FF2B5EF4-FFF2-40B4-BE49-F238E27FC236}">
              <a16:creationId xmlns:a16="http://schemas.microsoft.com/office/drawing/2014/main" id="{4F1DA7DD-E983-4AF5-B9CB-9B8146DFD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" y="4212908"/>
          <a:ext cx="4062413" cy="973455"/>
        </a:xfrm>
        <a:prstGeom prst="rect">
          <a:avLst/>
        </a:prstGeom>
      </xdr:spPr>
    </xdr:pic>
    <xdr:clientData/>
  </xdr:oneCellAnchor>
  <xdr:oneCellAnchor>
    <xdr:from>
      <xdr:col>0</xdr:col>
      <xdr:colOff>87630</xdr:colOff>
      <xdr:row>28</xdr:row>
      <xdr:rowOff>79058</xdr:rowOff>
    </xdr:from>
    <xdr:ext cx="2794635" cy="721043"/>
    <xdr:pic>
      <xdr:nvPicPr>
        <xdr:cNvPr id="3" name="Immagine 2">
          <a:extLst>
            <a:ext uri="{FF2B5EF4-FFF2-40B4-BE49-F238E27FC236}">
              <a16:creationId xmlns:a16="http://schemas.microsoft.com/office/drawing/2014/main" id="{CD44F184-57C3-4F2B-AED3-EB10A2D5B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30" y="4452938"/>
          <a:ext cx="2794635" cy="721043"/>
        </a:xfrm>
        <a:prstGeom prst="rect">
          <a:avLst/>
        </a:prstGeom>
      </xdr:spPr>
    </xdr:pic>
    <xdr:clientData/>
  </xdr:oneCellAnchor>
  <xdr:oneCellAnchor>
    <xdr:from>
      <xdr:col>5</xdr:col>
      <xdr:colOff>177164</xdr:colOff>
      <xdr:row>21</xdr:row>
      <xdr:rowOff>52386</xdr:rowOff>
    </xdr:from>
    <xdr:ext cx="4546777" cy="973455"/>
    <xdr:pic>
      <xdr:nvPicPr>
        <xdr:cNvPr id="4" name="Immagine 3">
          <a:extLst>
            <a:ext uri="{FF2B5EF4-FFF2-40B4-BE49-F238E27FC236}">
              <a16:creationId xmlns:a16="http://schemas.microsoft.com/office/drawing/2014/main" id="{27FF758F-50D6-4288-A75F-40A0A3616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77789" y="3352799"/>
          <a:ext cx="4546777" cy="973455"/>
        </a:xfrm>
        <a:prstGeom prst="rect">
          <a:avLst/>
        </a:prstGeom>
      </xdr:spPr>
    </xdr:pic>
    <xdr:clientData/>
  </xdr:oneCellAnchor>
  <xdr:twoCellAnchor>
    <xdr:from>
      <xdr:col>12</xdr:col>
      <xdr:colOff>806767</xdr:colOff>
      <xdr:row>16</xdr:row>
      <xdr:rowOff>49530</xdr:rowOff>
    </xdr:from>
    <xdr:to>
      <xdr:col>16</xdr:col>
      <xdr:colOff>281940</xdr:colOff>
      <xdr:row>33</xdr:row>
      <xdr:rowOff>138112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EBE361A-8160-37C7-4FC6-441DBC368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560070</xdr:colOff>
      <xdr:row>10</xdr:row>
      <xdr:rowOff>74109</xdr:rowOff>
    </xdr:from>
    <xdr:to>
      <xdr:col>3</xdr:col>
      <xdr:colOff>3219450</xdr:colOff>
      <xdr:row>41</xdr:row>
      <xdr:rowOff>112527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9949F-D59C-3B60-0BBA-C2AF5A0A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" y="1636209"/>
          <a:ext cx="4762500" cy="4880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E820-20CA-4F70-AEA5-B4E380027AD2}">
  <dimension ref="A2:G38"/>
  <sheetViews>
    <sheetView topLeftCell="A7" workbookViewId="0">
      <selection activeCell="D36" sqref="D36"/>
    </sheetView>
  </sheetViews>
  <sheetFormatPr defaultRowHeight="14.4" x14ac:dyDescent="0.55000000000000004"/>
  <cols>
    <col min="1" max="1" width="22.42578125" style="14" customWidth="1"/>
    <col min="2" max="2" width="9.5703125" style="14" bestFit="1" customWidth="1"/>
    <col min="3" max="3" width="8.33203125" style="14" bestFit="1" customWidth="1"/>
    <col min="4" max="16384" width="8.76171875" style="14"/>
  </cols>
  <sheetData>
    <row r="2" spans="1:7" x14ac:dyDescent="0.55000000000000004">
      <c r="A2" s="14" t="s">
        <v>33</v>
      </c>
      <c r="B2" s="15" t="s">
        <v>34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39</v>
      </c>
    </row>
    <row r="3" spans="1:7" x14ac:dyDescent="0.55000000000000004">
      <c r="B3" s="15" t="s">
        <v>35</v>
      </c>
      <c r="C3" s="15">
        <v>172</v>
      </c>
      <c r="D3" s="15">
        <v>44</v>
      </c>
      <c r="E3" s="15">
        <v>10</v>
      </c>
      <c r="F3" s="15">
        <v>1</v>
      </c>
      <c r="G3" s="15">
        <f>SUM(C3:F3)</f>
        <v>227</v>
      </c>
    </row>
    <row r="4" spans="1:7" x14ac:dyDescent="0.55000000000000004">
      <c r="B4" s="14" t="s">
        <v>36</v>
      </c>
      <c r="C4" s="14">
        <v>70</v>
      </c>
      <c r="D4" s="14">
        <v>105</v>
      </c>
      <c r="E4" s="14">
        <v>65</v>
      </c>
      <c r="F4" s="14">
        <v>3</v>
      </c>
      <c r="G4" s="14">
        <f t="shared" ref="G4:G7" si="0">SUM(C4:F4)</f>
        <v>243</v>
      </c>
    </row>
    <row r="5" spans="1:7" x14ac:dyDescent="0.55000000000000004">
      <c r="B5" s="14" t="s">
        <v>37</v>
      </c>
      <c r="C5" s="14">
        <v>18</v>
      </c>
      <c r="D5" s="14">
        <v>72</v>
      </c>
      <c r="E5" s="14">
        <v>195</v>
      </c>
      <c r="F5" s="14">
        <v>35</v>
      </c>
      <c r="G5" s="14">
        <f t="shared" si="0"/>
        <v>320</v>
      </c>
    </row>
    <row r="6" spans="1:7" x14ac:dyDescent="0.55000000000000004">
      <c r="B6" s="17" t="s">
        <v>38</v>
      </c>
      <c r="C6" s="17">
        <v>1</v>
      </c>
      <c r="D6" s="17">
        <v>7</v>
      </c>
      <c r="E6" s="17">
        <v>110</v>
      </c>
      <c r="F6" s="17">
        <v>92</v>
      </c>
      <c r="G6" s="17">
        <f t="shared" si="0"/>
        <v>210</v>
      </c>
    </row>
    <row r="7" spans="1:7" x14ac:dyDescent="0.55000000000000004">
      <c r="B7" s="17" t="s">
        <v>39</v>
      </c>
      <c r="C7" s="17">
        <f>SUM(C3:C6)</f>
        <v>261</v>
      </c>
      <c r="D7" s="17">
        <f t="shared" ref="D7:F7" si="1">SUM(D3:D6)</f>
        <v>228</v>
      </c>
      <c r="E7" s="17">
        <f t="shared" si="1"/>
        <v>380</v>
      </c>
      <c r="F7" s="17">
        <f t="shared" si="1"/>
        <v>131</v>
      </c>
      <c r="G7" s="17">
        <f t="shared" si="0"/>
        <v>1000</v>
      </c>
    </row>
    <row r="9" spans="1:7" x14ac:dyDescent="0.55000000000000004">
      <c r="A9" s="14" t="s">
        <v>40</v>
      </c>
      <c r="B9" s="15" t="s">
        <v>34</v>
      </c>
      <c r="C9" s="16" t="s">
        <v>35</v>
      </c>
      <c r="D9" s="16" t="s">
        <v>36</v>
      </c>
      <c r="E9" s="16" t="s">
        <v>37</v>
      </c>
      <c r="F9" s="16" t="s">
        <v>38</v>
      </c>
      <c r="G9" s="16" t="s">
        <v>39</v>
      </c>
    </row>
    <row r="10" spans="1:7" x14ac:dyDescent="0.55000000000000004">
      <c r="B10" s="15" t="s">
        <v>35</v>
      </c>
      <c r="C10" s="18">
        <f>$G$3*C7/$G$7</f>
        <v>59.247</v>
      </c>
      <c r="D10" s="18">
        <f>$G$3*D7/$G$7</f>
        <v>51.756</v>
      </c>
      <c r="E10" s="18">
        <f t="shared" ref="E10:F10" si="2">$G$3*E7/$G$7</f>
        <v>86.26</v>
      </c>
      <c r="F10" s="18">
        <f t="shared" si="2"/>
        <v>29.736999999999998</v>
      </c>
      <c r="G10" s="15">
        <f>SUM(C10:F10)</f>
        <v>227</v>
      </c>
    </row>
    <row r="11" spans="1:7" x14ac:dyDescent="0.55000000000000004">
      <c r="B11" s="14" t="s">
        <v>36</v>
      </c>
      <c r="C11" s="19">
        <f>$G$4*C7/$G$7</f>
        <v>63.423000000000002</v>
      </c>
      <c r="D11" s="19">
        <f t="shared" ref="D11:F11" si="3">$G$4*D7/$G$7</f>
        <v>55.404000000000003</v>
      </c>
      <c r="E11" s="19">
        <f t="shared" si="3"/>
        <v>92.34</v>
      </c>
      <c r="F11" s="19">
        <f t="shared" si="3"/>
        <v>31.832999999999998</v>
      </c>
      <c r="G11" s="14">
        <f t="shared" ref="G11:G14" si="4">SUM(C11:F11)</f>
        <v>243</v>
      </c>
    </row>
    <row r="12" spans="1:7" x14ac:dyDescent="0.55000000000000004">
      <c r="B12" s="14" t="s">
        <v>37</v>
      </c>
      <c r="C12" s="19">
        <f>$G$5*C7/$G$7</f>
        <v>83.52</v>
      </c>
      <c r="D12" s="19">
        <f t="shared" ref="D12:F12" si="5">$G$5*D7/$G$7</f>
        <v>72.959999999999994</v>
      </c>
      <c r="E12" s="19">
        <f t="shared" si="5"/>
        <v>121.6</v>
      </c>
      <c r="F12" s="19">
        <f t="shared" si="5"/>
        <v>41.92</v>
      </c>
      <c r="G12" s="14">
        <f t="shared" si="4"/>
        <v>320</v>
      </c>
    </row>
    <row r="13" spans="1:7" x14ac:dyDescent="0.55000000000000004">
      <c r="B13" s="17" t="s">
        <v>38</v>
      </c>
      <c r="C13" s="20">
        <f>$G$6*C7/$G$7</f>
        <v>54.81</v>
      </c>
      <c r="D13" s="20">
        <f t="shared" ref="D13:F13" si="6">$G$6*D7/$G$7</f>
        <v>47.88</v>
      </c>
      <c r="E13" s="20">
        <f t="shared" si="6"/>
        <v>79.8</v>
      </c>
      <c r="F13" s="20">
        <f t="shared" si="6"/>
        <v>27.51</v>
      </c>
      <c r="G13" s="17">
        <f t="shared" si="4"/>
        <v>210</v>
      </c>
    </row>
    <row r="14" spans="1:7" x14ac:dyDescent="0.55000000000000004">
      <c r="B14" s="17" t="s">
        <v>39</v>
      </c>
      <c r="C14" s="17">
        <f>SUM(C10:C13)</f>
        <v>261</v>
      </c>
      <c r="D14" s="17">
        <f t="shared" ref="D14:F14" si="7">SUM(D10:D13)</f>
        <v>228</v>
      </c>
      <c r="E14" s="17">
        <f t="shared" si="7"/>
        <v>380.00000000000006</v>
      </c>
      <c r="F14" s="17">
        <f t="shared" si="7"/>
        <v>131</v>
      </c>
      <c r="G14" s="17">
        <f t="shared" si="4"/>
        <v>1000</v>
      </c>
    </row>
    <row r="16" spans="1:7" x14ac:dyDescent="0.55000000000000004">
      <c r="A16" s="14" t="s">
        <v>41</v>
      </c>
      <c r="B16" s="15" t="s">
        <v>34</v>
      </c>
      <c r="C16" s="16" t="s">
        <v>35</v>
      </c>
      <c r="D16" s="16" t="s">
        <v>36</v>
      </c>
      <c r="E16" s="16" t="s">
        <v>37</v>
      </c>
      <c r="F16" s="16" t="s">
        <v>38</v>
      </c>
    </row>
    <row r="17" spans="1:7" x14ac:dyDescent="0.55000000000000004">
      <c r="B17" s="15" t="s">
        <v>35</v>
      </c>
      <c r="C17" s="18">
        <f>C3-C10</f>
        <v>112.753</v>
      </c>
      <c r="D17" s="18">
        <f t="shared" ref="D17:F17" si="8">D3-D10</f>
        <v>-7.7560000000000002</v>
      </c>
      <c r="E17" s="18">
        <f t="shared" si="8"/>
        <v>-76.260000000000005</v>
      </c>
      <c r="F17" s="18">
        <f t="shared" si="8"/>
        <v>-28.736999999999998</v>
      </c>
    </row>
    <row r="18" spans="1:7" x14ac:dyDescent="0.55000000000000004">
      <c r="B18" s="14" t="s">
        <v>36</v>
      </c>
      <c r="C18" s="19">
        <f t="shared" ref="C18:F20" si="9">C4-C11</f>
        <v>6.5769999999999982</v>
      </c>
      <c r="D18" s="19">
        <f t="shared" si="9"/>
        <v>49.595999999999997</v>
      </c>
      <c r="E18" s="19">
        <f t="shared" si="9"/>
        <v>-27.340000000000003</v>
      </c>
      <c r="F18" s="19">
        <f t="shared" si="9"/>
        <v>-28.832999999999998</v>
      </c>
    </row>
    <row r="19" spans="1:7" x14ac:dyDescent="0.55000000000000004">
      <c r="B19" s="14" t="s">
        <v>37</v>
      </c>
      <c r="C19" s="19">
        <f t="shared" si="9"/>
        <v>-65.52</v>
      </c>
      <c r="D19" s="19">
        <f t="shared" si="9"/>
        <v>-0.95999999999999375</v>
      </c>
      <c r="E19" s="19">
        <f t="shared" si="9"/>
        <v>73.400000000000006</v>
      </c>
      <c r="F19" s="19">
        <f t="shared" si="9"/>
        <v>-6.9200000000000017</v>
      </c>
    </row>
    <row r="20" spans="1:7" x14ac:dyDescent="0.55000000000000004">
      <c r="B20" s="17" t="s">
        <v>38</v>
      </c>
      <c r="C20" s="20">
        <f t="shared" si="9"/>
        <v>-53.81</v>
      </c>
      <c r="D20" s="20">
        <f t="shared" si="9"/>
        <v>-40.880000000000003</v>
      </c>
      <c r="E20" s="20">
        <f t="shared" si="9"/>
        <v>30.200000000000003</v>
      </c>
      <c r="F20" s="20">
        <f t="shared" si="9"/>
        <v>64.489999999999995</v>
      </c>
    </row>
    <row r="22" spans="1:7" x14ac:dyDescent="0.55000000000000004">
      <c r="A22" s="14" t="s">
        <v>42</v>
      </c>
      <c r="B22" s="15" t="s">
        <v>34</v>
      </c>
      <c r="C22" s="16" t="s">
        <v>35</v>
      </c>
      <c r="D22" s="16" t="s">
        <v>36</v>
      </c>
      <c r="E22" s="16" t="s">
        <v>37</v>
      </c>
      <c r="F22" s="16" t="s">
        <v>38</v>
      </c>
    </row>
    <row r="23" spans="1:7" x14ac:dyDescent="0.55000000000000004">
      <c r="B23" s="15" t="s">
        <v>35</v>
      </c>
      <c r="C23" s="18">
        <f>C17^2</f>
        <v>12713.239009000001</v>
      </c>
      <c r="D23" s="18">
        <f t="shared" ref="D23:F23" si="10">D17^2</f>
        <v>60.155536000000005</v>
      </c>
      <c r="E23" s="18">
        <f t="shared" si="10"/>
        <v>5815.5876000000007</v>
      </c>
      <c r="F23" s="18">
        <f t="shared" si="10"/>
        <v>825.81516899999986</v>
      </c>
    </row>
    <row r="24" spans="1:7" x14ac:dyDescent="0.55000000000000004">
      <c r="B24" s="14" t="s">
        <v>36</v>
      </c>
      <c r="C24" s="19">
        <f t="shared" ref="C24:F26" si="11">C18^2</f>
        <v>43.256928999999978</v>
      </c>
      <c r="D24" s="19">
        <f t="shared" si="11"/>
        <v>2459.7632159999998</v>
      </c>
      <c r="E24" s="19">
        <f t="shared" si="11"/>
        <v>747.47560000000021</v>
      </c>
      <c r="F24" s="19">
        <f t="shared" si="11"/>
        <v>831.34188899999992</v>
      </c>
    </row>
    <row r="25" spans="1:7" x14ac:dyDescent="0.55000000000000004">
      <c r="B25" s="14" t="s">
        <v>37</v>
      </c>
      <c r="C25" s="19">
        <f t="shared" si="11"/>
        <v>4292.8703999999998</v>
      </c>
      <c r="D25" s="19">
        <f t="shared" si="11"/>
        <v>0.92159999999998798</v>
      </c>
      <c r="E25" s="19">
        <f t="shared" si="11"/>
        <v>5387.56</v>
      </c>
      <c r="F25" s="19">
        <f t="shared" si="11"/>
        <v>47.886400000000023</v>
      </c>
    </row>
    <row r="26" spans="1:7" x14ac:dyDescent="0.55000000000000004">
      <c r="B26" s="17" t="s">
        <v>38</v>
      </c>
      <c r="C26" s="20">
        <f t="shared" si="11"/>
        <v>2895.5161000000003</v>
      </c>
      <c r="D26" s="20">
        <f t="shared" si="11"/>
        <v>1671.1744000000001</v>
      </c>
      <c r="E26" s="20">
        <f t="shared" si="11"/>
        <v>912.04000000000019</v>
      </c>
      <c r="F26" s="20">
        <f t="shared" si="11"/>
        <v>4158.9600999999993</v>
      </c>
    </row>
    <row r="28" spans="1:7" x14ac:dyDescent="0.55000000000000004">
      <c r="A28" s="14" t="s">
        <v>43</v>
      </c>
      <c r="B28" s="15" t="s">
        <v>34</v>
      </c>
      <c r="C28" s="16" t="s">
        <v>35</v>
      </c>
      <c r="D28" s="16" t="s">
        <v>36</v>
      </c>
      <c r="E28" s="16" t="s">
        <v>37</v>
      </c>
      <c r="F28" s="16" t="s">
        <v>38</v>
      </c>
      <c r="G28" s="16" t="s">
        <v>39</v>
      </c>
    </row>
    <row r="29" spans="1:7" x14ac:dyDescent="0.55000000000000004">
      <c r="B29" s="15" t="s">
        <v>35</v>
      </c>
      <c r="C29" s="18">
        <f>C23/C10</f>
        <v>214.58029957634986</v>
      </c>
      <c r="D29" s="18">
        <f t="shared" ref="D29:F29" si="12">D23/D10</f>
        <v>1.1622910580415797</v>
      </c>
      <c r="E29" s="18">
        <f t="shared" si="12"/>
        <v>67.419285879897984</v>
      </c>
      <c r="F29" s="18">
        <f t="shared" si="12"/>
        <v>27.770628140027572</v>
      </c>
      <c r="G29" s="18">
        <f>SUM(C29:F29)</f>
        <v>310.93250465431697</v>
      </c>
    </row>
    <row r="30" spans="1:7" x14ac:dyDescent="0.55000000000000004">
      <c r="B30" s="14" t="s">
        <v>36</v>
      </c>
      <c r="C30" s="19">
        <f t="shared" ref="C30:F32" si="13">C24/C11</f>
        <v>0.68203851914920421</v>
      </c>
      <c r="D30" s="19">
        <f t="shared" si="13"/>
        <v>44.396852501624423</v>
      </c>
      <c r="E30" s="19">
        <f t="shared" si="13"/>
        <v>8.0948191466320143</v>
      </c>
      <c r="F30" s="19">
        <f t="shared" si="13"/>
        <v>26.115725473565167</v>
      </c>
      <c r="G30" s="19">
        <f t="shared" ref="G30:G33" si="14">SUM(C30:F30)</f>
        <v>79.289435640970808</v>
      </c>
    </row>
    <row r="31" spans="1:7" x14ac:dyDescent="0.55000000000000004">
      <c r="B31" s="14" t="s">
        <v>37</v>
      </c>
      <c r="C31" s="19">
        <f t="shared" si="13"/>
        <v>51.399310344827583</v>
      </c>
      <c r="D31" s="19">
        <f t="shared" si="13"/>
        <v>1.2631578947368258E-2</v>
      </c>
      <c r="E31" s="19">
        <f t="shared" si="13"/>
        <v>44.305592105263166</v>
      </c>
      <c r="F31" s="19">
        <f t="shared" si="13"/>
        <v>1.1423282442748097</v>
      </c>
      <c r="G31" s="19">
        <f t="shared" si="14"/>
        <v>96.859862273312928</v>
      </c>
    </row>
    <row r="32" spans="1:7" x14ac:dyDescent="0.55000000000000004">
      <c r="B32" s="17" t="s">
        <v>38</v>
      </c>
      <c r="C32" s="20">
        <f t="shared" si="13"/>
        <v>52.828244845831058</v>
      </c>
      <c r="D32" s="20">
        <f t="shared" si="13"/>
        <v>34.9033918128655</v>
      </c>
      <c r="E32" s="20">
        <f t="shared" si="13"/>
        <v>11.429072681704264</v>
      </c>
      <c r="F32" s="20">
        <f t="shared" si="13"/>
        <v>151.17993820428933</v>
      </c>
      <c r="G32" s="20">
        <f t="shared" si="14"/>
        <v>250.34064754469017</v>
      </c>
    </row>
    <row r="33" spans="2:7" x14ac:dyDescent="0.55000000000000004">
      <c r="B33" s="17" t="s">
        <v>39</v>
      </c>
      <c r="C33" s="20">
        <f>SUM(C29:C32)</f>
        <v>319.48989328615772</v>
      </c>
      <c r="D33" s="20">
        <f t="shared" ref="D33:F33" si="15">SUM(D29:D32)</f>
        <v>80.475166951478883</v>
      </c>
      <c r="E33" s="20">
        <f t="shared" si="15"/>
        <v>131.24876981349743</v>
      </c>
      <c r="F33" s="20">
        <f t="shared" si="15"/>
        <v>206.20862006215688</v>
      </c>
      <c r="G33" s="21">
        <f t="shared" si="14"/>
        <v>737.42245011329101</v>
      </c>
    </row>
    <row r="36" spans="2:7" x14ac:dyDescent="0.55000000000000004">
      <c r="B36" s="14" t="s">
        <v>44</v>
      </c>
      <c r="C36" s="19">
        <f>G33</f>
        <v>737.42245011329101</v>
      </c>
    </row>
    <row r="37" spans="2:7" x14ac:dyDescent="0.55000000000000004">
      <c r="B37" s="14" t="s">
        <v>45</v>
      </c>
      <c r="C37" s="14">
        <f>C36/G14</f>
        <v>0.73742245011329099</v>
      </c>
    </row>
    <row r="38" spans="2:7" x14ac:dyDescent="0.55000000000000004">
      <c r="B38" s="14" t="s">
        <v>46</v>
      </c>
      <c r="C38" s="14">
        <f>(C37/3)^0.5</f>
        <v>0.49578975722688845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4B60-839E-4807-888E-2748B2F8E970}">
  <dimension ref="B1:R39"/>
  <sheetViews>
    <sheetView zoomScale="80" zoomScaleNormal="80" workbookViewId="0">
      <selection activeCell="Q32" sqref="Q32"/>
    </sheetView>
  </sheetViews>
  <sheetFormatPr defaultRowHeight="12.3" x14ac:dyDescent="0.4"/>
  <cols>
    <col min="2" max="2" width="11.47265625" bestFit="1" customWidth="1"/>
    <col min="3" max="3" width="12.7109375" style="3" customWidth="1"/>
    <col min="4" max="4" width="17.7109375" style="3" bestFit="1" customWidth="1"/>
    <col min="5" max="5" width="11.76171875" bestFit="1" customWidth="1"/>
    <col min="6" max="6" width="11.7109375" bestFit="1" customWidth="1"/>
    <col min="7" max="7" width="10.90234375" customWidth="1"/>
    <col min="8" max="9" width="10.7109375" style="8" customWidth="1"/>
    <col min="12" max="12" width="9.7109375" customWidth="1"/>
    <col min="13" max="13" width="16.7109375" bestFit="1" customWidth="1"/>
    <col min="14" max="14" width="12.28515625" customWidth="1"/>
    <col min="15" max="15" width="13.6171875" bestFit="1" customWidth="1"/>
    <col min="16" max="16" width="21.09375" bestFit="1" customWidth="1"/>
    <col min="17" max="17" width="14.5234375" bestFit="1" customWidth="1"/>
  </cols>
  <sheetData>
    <row r="1" spans="2:18" x14ac:dyDescent="0.4">
      <c r="D1" s="3" t="s">
        <v>32</v>
      </c>
      <c r="E1" s="7" t="s">
        <v>31</v>
      </c>
      <c r="F1" s="7" t="s">
        <v>30</v>
      </c>
      <c r="L1" t="s">
        <v>29</v>
      </c>
      <c r="M1" t="s">
        <v>28</v>
      </c>
      <c r="N1" t="s">
        <v>27</v>
      </c>
      <c r="O1" t="s">
        <v>29</v>
      </c>
      <c r="P1" t="s">
        <v>28</v>
      </c>
      <c r="Q1" t="s">
        <v>27</v>
      </c>
    </row>
    <row r="2" spans="2:18" x14ac:dyDescent="0.4">
      <c r="B2" s="2"/>
      <c r="C2" s="1" t="s">
        <v>0</v>
      </c>
      <c r="D2" s="1" t="s">
        <v>26</v>
      </c>
      <c r="E2" s="2" t="s">
        <v>25</v>
      </c>
      <c r="F2" s="2" t="s">
        <v>24</v>
      </c>
      <c r="G2" s="7" t="s">
        <v>2</v>
      </c>
      <c r="H2" s="7" t="s">
        <v>1</v>
      </c>
      <c r="I2" s="7" t="s">
        <v>3</v>
      </c>
      <c r="J2" s="2" t="s">
        <v>23</v>
      </c>
      <c r="K2" s="2" t="s">
        <v>22</v>
      </c>
      <c r="L2" s="2" t="s">
        <v>21</v>
      </c>
      <c r="M2" s="2" t="s">
        <v>20</v>
      </c>
      <c r="N2" s="2" t="s">
        <v>19</v>
      </c>
      <c r="O2" s="2" t="s">
        <v>18</v>
      </c>
      <c r="P2" s="2" t="s">
        <v>17</v>
      </c>
      <c r="Q2" s="2" t="s">
        <v>16</v>
      </c>
      <c r="R2" s="2"/>
    </row>
    <row r="3" spans="2:18" x14ac:dyDescent="0.4">
      <c r="B3">
        <v>1</v>
      </c>
      <c r="C3" s="13">
        <v>50</v>
      </c>
      <c r="D3" s="13">
        <v>31</v>
      </c>
      <c r="E3" s="4">
        <f>C3-C$14</f>
        <v>-6.2222222222222214</v>
      </c>
      <c r="F3" s="4">
        <f t="shared" ref="F3:F11" si="0">D3-C$15</f>
        <v>1.3333333333333321</v>
      </c>
      <c r="G3" s="4">
        <f>E3*F3</f>
        <v>-8.2962962962962887</v>
      </c>
      <c r="H3" s="10">
        <f>E3^2</f>
        <v>38.716049382716037</v>
      </c>
      <c r="I3" s="10">
        <f>F3^2</f>
        <v>1.7777777777777746</v>
      </c>
      <c r="J3" s="4">
        <f>$C$21+$C$20*C3</f>
        <v>22.711702907402895</v>
      </c>
      <c r="K3" s="4">
        <f>$C$15</f>
        <v>29.666666666666668</v>
      </c>
      <c r="L3" s="9">
        <f t="shared" ref="L3:L11" si="1">D3-K3</f>
        <v>1.3333333333333321</v>
      </c>
      <c r="M3" s="4">
        <f t="shared" ref="M3:M11" si="2">J3-K3</f>
        <v>-6.954963759263773</v>
      </c>
      <c r="N3" s="4">
        <f t="shared" ref="N3:N11" si="3">J3-D3</f>
        <v>-8.2882970925971051</v>
      </c>
      <c r="O3" s="5">
        <f t="shared" ref="O3:Q11" si="4">L3^2</f>
        <v>1.7777777777777746</v>
      </c>
      <c r="P3" s="5">
        <f t="shared" si="4"/>
        <v>48.371520892672471</v>
      </c>
      <c r="Q3" s="5">
        <f t="shared" si="4"/>
        <v>68.695868695153621</v>
      </c>
    </row>
    <row r="4" spans="2:18" x14ac:dyDescent="0.4">
      <c r="B4">
        <v>2</v>
      </c>
      <c r="C4" s="13">
        <v>49</v>
      </c>
      <c r="D4" s="13">
        <v>13</v>
      </c>
      <c r="E4" s="4">
        <f t="shared" ref="E3:E11" si="5">C4-C$14</f>
        <v>-7.2222222222222214</v>
      </c>
      <c r="F4" s="4">
        <f t="shared" si="0"/>
        <v>-16.666666666666668</v>
      </c>
      <c r="G4" s="4">
        <f t="shared" ref="G4:G11" si="6">E4*F4</f>
        <v>120.37037037037037</v>
      </c>
      <c r="H4" s="10">
        <f t="shared" ref="H3:I11" si="7">E4^2</f>
        <v>52.160493827160479</v>
      </c>
      <c r="I4" s="10">
        <f t="shared" si="7"/>
        <v>277.77777777777783</v>
      </c>
      <c r="J4" s="4">
        <f t="shared" ref="J4:J11" si="8">$C$21+$C$20*C4</f>
        <v>21.593940874664071</v>
      </c>
      <c r="K4" s="4">
        <f t="shared" ref="K4:K11" si="9">$C$15</f>
        <v>29.666666666666668</v>
      </c>
      <c r="L4" s="9">
        <f t="shared" si="1"/>
        <v>-16.666666666666668</v>
      </c>
      <c r="M4" s="4">
        <f t="shared" si="2"/>
        <v>-8.072725792002597</v>
      </c>
      <c r="N4" s="4">
        <f t="shared" si="3"/>
        <v>8.5939408746640709</v>
      </c>
      <c r="O4" s="5">
        <f t="shared" si="4"/>
        <v>277.77777777777783</v>
      </c>
      <c r="P4" s="5">
        <f t="shared" si="4"/>
        <v>65.168901712863956</v>
      </c>
      <c r="Q4" s="5">
        <f t="shared" si="4"/>
        <v>73.855819757221852</v>
      </c>
    </row>
    <row r="5" spans="2:18" x14ac:dyDescent="0.4">
      <c r="B5">
        <v>3</v>
      </c>
      <c r="C5" s="13">
        <v>82</v>
      </c>
      <c r="D5" s="13">
        <v>64</v>
      </c>
      <c r="E5" s="4">
        <f t="shared" si="5"/>
        <v>25.777777777777779</v>
      </c>
      <c r="F5" s="4">
        <f t="shared" si="0"/>
        <v>34.333333333333329</v>
      </c>
      <c r="G5" s="4">
        <f t="shared" si="6"/>
        <v>885.03703703703695</v>
      </c>
      <c r="H5" s="10">
        <f t="shared" si="7"/>
        <v>664.49382716049388</v>
      </c>
      <c r="I5" s="10">
        <f t="shared" si="7"/>
        <v>1178.7777777777774</v>
      </c>
      <c r="J5" s="4">
        <f t="shared" si="8"/>
        <v>58.480087955045207</v>
      </c>
      <c r="K5" s="4">
        <f t="shared" si="9"/>
        <v>29.666666666666668</v>
      </c>
      <c r="L5" s="9">
        <f t="shared" si="1"/>
        <v>34.333333333333329</v>
      </c>
      <c r="M5" s="4">
        <f t="shared" si="2"/>
        <v>28.813421288378539</v>
      </c>
      <c r="N5" s="4">
        <f t="shared" si="3"/>
        <v>-5.5199120449547934</v>
      </c>
      <c r="O5" s="5">
        <f t="shared" si="4"/>
        <v>1178.7777777777774</v>
      </c>
      <c r="P5" s="5">
        <f t="shared" si="4"/>
        <v>830.21324634158555</v>
      </c>
      <c r="Q5" s="5">
        <f t="shared" si="4"/>
        <v>30.469428984037009</v>
      </c>
    </row>
    <row r="6" spans="2:18" x14ac:dyDescent="0.4">
      <c r="B6">
        <v>4</v>
      </c>
      <c r="C6" s="13">
        <v>49</v>
      </c>
      <c r="D6" s="13">
        <v>11</v>
      </c>
      <c r="E6" s="4">
        <f t="shared" si="5"/>
        <v>-7.2222222222222214</v>
      </c>
      <c r="F6" s="4">
        <f t="shared" si="0"/>
        <v>-18.666666666666668</v>
      </c>
      <c r="G6" s="4">
        <f t="shared" si="6"/>
        <v>134.81481481481481</v>
      </c>
      <c r="H6" s="10">
        <f t="shared" si="7"/>
        <v>52.160493827160479</v>
      </c>
      <c r="I6" s="10">
        <f t="shared" si="7"/>
        <v>348.44444444444451</v>
      </c>
      <c r="J6" s="4">
        <f t="shared" si="8"/>
        <v>21.593940874664071</v>
      </c>
      <c r="K6" s="4">
        <f t="shared" si="9"/>
        <v>29.666666666666668</v>
      </c>
      <c r="L6" s="9">
        <f t="shared" si="1"/>
        <v>-18.666666666666668</v>
      </c>
      <c r="M6" s="4">
        <f t="shared" si="2"/>
        <v>-8.072725792002597</v>
      </c>
      <c r="N6" s="4">
        <f t="shared" si="3"/>
        <v>10.593940874664071</v>
      </c>
      <c r="O6" s="5">
        <f t="shared" si="4"/>
        <v>348.44444444444451</v>
      </c>
      <c r="P6" s="5">
        <f t="shared" si="4"/>
        <v>65.168901712863956</v>
      </c>
      <c r="Q6" s="5">
        <f t="shared" si="4"/>
        <v>112.23158325587814</v>
      </c>
    </row>
    <row r="7" spans="2:18" x14ac:dyDescent="0.4">
      <c r="B7">
        <v>5</v>
      </c>
      <c r="C7" s="13">
        <v>57</v>
      </c>
      <c r="D7" s="13">
        <v>12</v>
      </c>
      <c r="E7" s="4">
        <f t="shared" si="5"/>
        <v>0.77777777777777857</v>
      </c>
      <c r="F7" s="4">
        <f t="shared" si="0"/>
        <v>-17.666666666666668</v>
      </c>
      <c r="G7" s="4">
        <f t="shared" si="6"/>
        <v>-13.740740740740756</v>
      </c>
      <c r="H7" s="10">
        <f t="shared" si="7"/>
        <v>0.60493827160493951</v>
      </c>
      <c r="I7" s="10">
        <f t="shared" si="7"/>
        <v>312.11111111111114</v>
      </c>
      <c r="J7" s="4">
        <f t="shared" si="8"/>
        <v>30.536037136574649</v>
      </c>
      <c r="K7" s="4">
        <f t="shared" si="9"/>
        <v>29.666666666666668</v>
      </c>
      <c r="L7" s="9">
        <f t="shared" si="1"/>
        <v>-17.666666666666668</v>
      </c>
      <c r="M7" s="4">
        <f t="shared" si="2"/>
        <v>0.86937046990798095</v>
      </c>
      <c r="N7" s="4">
        <f t="shared" si="3"/>
        <v>18.536037136574649</v>
      </c>
      <c r="O7" s="5">
        <f t="shared" si="4"/>
        <v>312.11111111111114</v>
      </c>
      <c r="P7" s="5">
        <f t="shared" si="4"/>
        <v>0.75580501394802357</v>
      </c>
      <c r="Q7" s="5">
        <f t="shared" si="4"/>
        <v>343.58467272847452</v>
      </c>
    </row>
    <row r="8" spans="2:18" x14ac:dyDescent="0.4">
      <c r="B8">
        <v>6</v>
      </c>
      <c r="C8" s="13">
        <v>49</v>
      </c>
      <c r="D8" s="13">
        <v>60</v>
      </c>
      <c r="E8" s="4">
        <f t="shared" si="5"/>
        <v>-7.2222222222222214</v>
      </c>
      <c r="F8" s="4">
        <f t="shared" si="0"/>
        <v>30.333333333333332</v>
      </c>
      <c r="G8" s="4">
        <f t="shared" si="6"/>
        <v>-219.07407407407405</v>
      </c>
      <c r="H8" s="10">
        <f t="shared" si="7"/>
        <v>52.160493827160479</v>
      </c>
      <c r="I8" s="10">
        <f t="shared" si="7"/>
        <v>920.11111111111109</v>
      </c>
      <c r="J8" s="4">
        <f t="shared" si="8"/>
        <v>21.593940874664071</v>
      </c>
      <c r="K8" s="4">
        <f t="shared" si="9"/>
        <v>29.666666666666668</v>
      </c>
      <c r="L8" s="9">
        <f t="shared" si="1"/>
        <v>30.333333333333332</v>
      </c>
      <c r="M8" s="4">
        <f t="shared" si="2"/>
        <v>-8.072725792002597</v>
      </c>
      <c r="N8" s="4">
        <f t="shared" si="3"/>
        <v>-38.406059125335929</v>
      </c>
      <c r="O8" s="5">
        <f t="shared" si="4"/>
        <v>920.11111111111109</v>
      </c>
      <c r="P8" s="5">
        <f t="shared" si="4"/>
        <v>65.168901712863956</v>
      </c>
      <c r="Q8" s="5">
        <f t="shared" si="4"/>
        <v>1475.0253775387991</v>
      </c>
    </row>
    <row r="9" spans="2:18" x14ac:dyDescent="0.4">
      <c r="B9">
        <v>7</v>
      </c>
      <c r="C9" s="13">
        <v>59</v>
      </c>
      <c r="D9" s="13">
        <v>31</v>
      </c>
      <c r="E9" s="4">
        <f t="shared" si="5"/>
        <v>2.7777777777777786</v>
      </c>
      <c r="F9" s="4">
        <f t="shared" si="0"/>
        <v>1.3333333333333321</v>
      </c>
      <c r="G9" s="4">
        <f t="shared" si="6"/>
        <v>3.7037037037037015</v>
      </c>
      <c r="H9" s="10">
        <f t="shared" si="7"/>
        <v>7.7160493827160535</v>
      </c>
      <c r="I9" s="10">
        <f t="shared" si="7"/>
        <v>1.7777777777777746</v>
      </c>
      <c r="J9" s="4">
        <f t="shared" si="8"/>
        <v>32.771561202052297</v>
      </c>
      <c r="K9" s="4">
        <f t="shared" si="9"/>
        <v>29.666666666666668</v>
      </c>
      <c r="L9" s="9">
        <f t="shared" si="1"/>
        <v>1.3333333333333321</v>
      </c>
      <c r="M9" s="4">
        <f t="shared" si="2"/>
        <v>3.104894535385629</v>
      </c>
      <c r="N9" s="4">
        <f t="shared" si="3"/>
        <v>1.7715612020522968</v>
      </c>
      <c r="O9" s="5">
        <f t="shared" si="4"/>
        <v>1.7777777777777746</v>
      </c>
      <c r="P9" s="5">
        <f t="shared" si="4"/>
        <v>9.6403700758675406</v>
      </c>
      <c r="Q9" s="5">
        <f t="shared" si="4"/>
        <v>3.1384290926169789</v>
      </c>
    </row>
    <row r="10" spans="2:18" x14ac:dyDescent="0.4">
      <c r="B10">
        <v>8</v>
      </c>
      <c r="C10" s="13">
        <v>51</v>
      </c>
      <c r="D10" s="13">
        <v>11</v>
      </c>
      <c r="E10" s="4">
        <f t="shared" si="5"/>
        <v>-5.2222222222222214</v>
      </c>
      <c r="F10" s="4">
        <f t="shared" si="0"/>
        <v>-18.666666666666668</v>
      </c>
      <c r="G10" s="4">
        <f t="shared" si="6"/>
        <v>97.481481481481467</v>
      </c>
      <c r="H10" s="10">
        <f t="shared" si="7"/>
        <v>27.271604938271597</v>
      </c>
      <c r="I10" s="10">
        <f t="shared" si="7"/>
        <v>348.44444444444451</v>
      </c>
      <c r="J10" s="4">
        <f t="shared" si="8"/>
        <v>23.829464940141712</v>
      </c>
      <c r="K10" s="4">
        <f t="shared" si="9"/>
        <v>29.666666666666668</v>
      </c>
      <c r="L10" s="9">
        <f t="shared" si="1"/>
        <v>-18.666666666666668</v>
      </c>
      <c r="M10" s="4">
        <f t="shared" si="2"/>
        <v>-5.8372017265249561</v>
      </c>
      <c r="N10" s="4">
        <f t="shared" si="3"/>
        <v>12.829464940141712</v>
      </c>
      <c r="O10" s="5">
        <f t="shared" si="4"/>
        <v>348.44444444444451</v>
      </c>
      <c r="P10" s="5">
        <f t="shared" si="4"/>
        <v>34.072923996145931</v>
      </c>
      <c r="Q10" s="5">
        <f t="shared" si="4"/>
        <v>164.59517065032537</v>
      </c>
    </row>
    <row r="11" spans="2:18" x14ac:dyDescent="0.4">
      <c r="B11">
        <v>9</v>
      </c>
      <c r="C11" s="13">
        <v>60</v>
      </c>
      <c r="D11" s="13">
        <v>34</v>
      </c>
      <c r="E11" s="4">
        <f t="shared" si="5"/>
        <v>3.7777777777777786</v>
      </c>
      <c r="F11" s="4">
        <f t="shared" si="0"/>
        <v>4.3333333333333321</v>
      </c>
      <c r="G11" s="4">
        <f t="shared" si="6"/>
        <v>16.37037037037037</v>
      </c>
      <c r="H11" s="10">
        <f t="shared" si="7"/>
        <v>14.271604938271611</v>
      </c>
      <c r="I11" s="10">
        <f t="shared" si="7"/>
        <v>18.777777777777768</v>
      </c>
      <c r="J11" s="4">
        <f t="shared" si="8"/>
        <v>33.889323234791107</v>
      </c>
      <c r="K11" s="4">
        <f t="shared" si="9"/>
        <v>29.666666666666668</v>
      </c>
      <c r="L11" s="9">
        <f t="shared" si="1"/>
        <v>4.3333333333333321</v>
      </c>
      <c r="M11" s="4">
        <f t="shared" si="2"/>
        <v>4.2226565681244388</v>
      </c>
      <c r="N11" s="4">
        <f t="shared" si="3"/>
        <v>-0.11067676520889336</v>
      </c>
      <c r="O11" s="5">
        <f t="shared" si="4"/>
        <v>18.777777777777768</v>
      </c>
      <c r="P11" s="5">
        <f t="shared" si="4"/>
        <v>17.830828492324464</v>
      </c>
      <c r="Q11" s="5">
        <f t="shared" si="4"/>
        <v>1.2249346357104507E-2</v>
      </c>
    </row>
    <row r="12" spans="2:18" x14ac:dyDescent="0.4">
      <c r="B12" s="2" t="s">
        <v>4</v>
      </c>
      <c r="C12" s="1">
        <f>SUM(C3:C11)</f>
        <v>506</v>
      </c>
      <c r="D12" s="1">
        <f>SUM(D3:D11)</f>
        <v>267</v>
      </c>
      <c r="E12" s="1"/>
      <c r="F12" s="1"/>
      <c r="G12" s="6">
        <f>SUM(G3:G11)</f>
        <v>1016.6666666666666</v>
      </c>
      <c r="H12" s="6">
        <f>SUM(H3:H11)</f>
        <v>909.55555555555566</v>
      </c>
      <c r="I12" s="6">
        <f>SUM(I3:I11)</f>
        <v>3408</v>
      </c>
      <c r="K12" s="1"/>
      <c r="L12" s="1"/>
      <c r="M12" s="1"/>
      <c r="N12" s="6"/>
      <c r="O12" s="6">
        <f>SUM(O3:O11)</f>
        <v>3408</v>
      </c>
      <c r="P12" s="6">
        <f>SUM(P3:P11)</f>
        <v>1136.3913999511358</v>
      </c>
      <c r="Q12" s="6">
        <f>SUM(Q3:Q11)</f>
        <v>2271.6086000488644</v>
      </c>
    </row>
    <row r="13" spans="2:18" x14ac:dyDescent="0.4">
      <c r="C13" s="8"/>
      <c r="D13" s="8"/>
    </row>
    <row r="14" spans="2:18" x14ac:dyDescent="0.4">
      <c r="B14" t="s">
        <v>15</v>
      </c>
      <c r="C14" s="22">
        <f>C12/B11</f>
        <v>56.222222222222221</v>
      </c>
      <c r="D14" s="8"/>
    </row>
    <row r="15" spans="2:18" x14ac:dyDescent="0.4">
      <c r="B15" t="s">
        <v>14</v>
      </c>
      <c r="C15" s="22">
        <f>D12/B11</f>
        <v>29.666666666666668</v>
      </c>
      <c r="D15" s="8"/>
    </row>
    <row r="16" spans="2:18" x14ac:dyDescent="0.4">
      <c r="B16" t="s">
        <v>13</v>
      </c>
      <c r="C16" s="22">
        <f>H12/B11</f>
        <v>101.06172839506173</v>
      </c>
      <c r="D16" s="8" t="s">
        <v>12</v>
      </c>
      <c r="E16" s="4">
        <f>C16^0.5</f>
        <v>10.05294625446002</v>
      </c>
      <c r="G16" s="11" t="s">
        <v>7</v>
      </c>
      <c r="H16" s="12">
        <f>P12/O12</f>
        <v>0.33344818073683563</v>
      </c>
    </row>
    <row r="17" spans="2:8" x14ac:dyDescent="0.4">
      <c r="B17" t="s">
        <v>11</v>
      </c>
      <c r="C17" s="22">
        <f>I12/B11</f>
        <v>378.66666666666669</v>
      </c>
      <c r="D17" s="8" t="s">
        <v>10</v>
      </c>
      <c r="E17" s="4">
        <f>C17^0.5</f>
        <v>19.459359359101899</v>
      </c>
      <c r="H17" s="12">
        <f>1-(Q12/O12)</f>
        <v>0.33344818073683558</v>
      </c>
    </row>
    <row r="18" spans="2:8" x14ac:dyDescent="0.4">
      <c r="B18" t="s">
        <v>9</v>
      </c>
      <c r="C18" s="22">
        <f>G12/B11</f>
        <v>112.96296296296296</v>
      </c>
      <c r="D18" s="8"/>
      <c r="H18" s="12">
        <f>C19^2</f>
        <v>0.33344818073683563</v>
      </c>
    </row>
    <row r="19" spans="2:8" x14ac:dyDescent="0.4">
      <c r="B19" t="s">
        <v>8</v>
      </c>
      <c r="C19" s="22">
        <f>C18/(E16*E17)</f>
        <v>0.57744972139298467</v>
      </c>
    </row>
    <row r="20" spans="2:8" x14ac:dyDescent="0.4">
      <c r="B20" t="s">
        <v>5</v>
      </c>
      <c r="C20" s="22">
        <f>C18/C16</f>
        <v>1.1177620327388222</v>
      </c>
      <c r="D20" s="8"/>
    </row>
    <row r="21" spans="2:8" x14ac:dyDescent="0.4">
      <c r="B21" t="s">
        <v>6</v>
      </c>
      <c r="C21" s="22">
        <f>C15-C20*C14</f>
        <v>-33.176398729538221</v>
      </c>
      <c r="D21" s="8"/>
    </row>
    <row r="30" spans="2:8" x14ac:dyDescent="0.4">
      <c r="F30" s="8"/>
      <c r="G30" s="8"/>
    </row>
    <row r="31" spans="2:8" x14ac:dyDescent="0.4">
      <c r="F31" s="8"/>
      <c r="G31" s="8"/>
    </row>
    <row r="32" spans="2:8" x14ac:dyDescent="0.4">
      <c r="F32" s="8"/>
      <c r="G32" s="8"/>
    </row>
    <row r="33" spans="6:7" x14ac:dyDescent="0.4">
      <c r="F33" s="8"/>
      <c r="G33" s="8"/>
    </row>
    <row r="34" spans="6:7" x14ac:dyDescent="0.4">
      <c r="F34" s="8"/>
      <c r="G34" s="8"/>
    </row>
    <row r="35" spans="6:7" x14ac:dyDescent="0.4">
      <c r="F35" s="8"/>
      <c r="G35" s="8"/>
    </row>
    <row r="36" spans="6:7" x14ac:dyDescent="0.4">
      <c r="F36" s="8"/>
      <c r="G36" s="8"/>
    </row>
    <row r="37" spans="6:7" x14ac:dyDescent="0.4">
      <c r="F37" s="8"/>
      <c r="G37" s="8"/>
    </row>
    <row r="38" spans="6:7" x14ac:dyDescent="0.4">
      <c r="F38" s="8"/>
      <c r="G38" s="8"/>
    </row>
    <row r="39" spans="6:7" x14ac:dyDescent="0.4">
      <c r="F39" s="8"/>
      <c r="G39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3BC1-B19C-4387-B032-A4AF60302401}">
  <dimension ref="B2:G10"/>
  <sheetViews>
    <sheetView tabSelected="1" workbookViewId="0">
      <selection activeCell="G11" sqref="G11"/>
    </sheetView>
  </sheetViews>
  <sheetFormatPr defaultRowHeight="12.3" x14ac:dyDescent="0.4"/>
  <cols>
    <col min="4" max="4" width="41.1875" bestFit="1" customWidth="1"/>
    <col min="6" max="6" width="17.7109375" bestFit="1" customWidth="1"/>
    <col min="7" max="7" width="5.7109375" bestFit="1" customWidth="1"/>
  </cols>
  <sheetData>
    <row r="2" spans="2:7" x14ac:dyDescent="0.4">
      <c r="B2" t="s">
        <v>47</v>
      </c>
    </row>
    <row r="3" spans="2:7" x14ac:dyDescent="0.4">
      <c r="B3" t="s">
        <v>48</v>
      </c>
    </row>
    <row r="4" spans="2:7" x14ac:dyDescent="0.4">
      <c r="B4" t="s">
        <v>49</v>
      </c>
    </row>
    <row r="8" spans="2:7" x14ac:dyDescent="0.4">
      <c r="C8">
        <v>38</v>
      </c>
      <c r="D8" s="23" t="s">
        <v>50</v>
      </c>
      <c r="E8">
        <f>(C8-40)/(3)^0.5</f>
        <v>-1.1547005383792517</v>
      </c>
      <c r="F8" s="24" t="s">
        <v>52</v>
      </c>
      <c r="G8">
        <f>1-0.8749</f>
        <v>0.12509999999999999</v>
      </c>
    </row>
    <row r="9" spans="2:7" x14ac:dyDescent="0.4">
      <c r="C9">
        <v>41</v>
      </c>
      <c r="D9" s="23"/>
      <c r="E9">
        <f>(C9-40)/(3)^0.5</f>
        <v>0.57735026918962584</v>
      </c>
      <c r="F9" s="24" t="s">
        <v>51</v>
      </c>
      <c r="G9">
        <v>0.71899999999999997</v>
      </c>
    </row>
    <row r="10" spans="2:7" x14ac:dyDescent="0.4">
      <c r="F10" s="24" t="s">
        <v>53</v>
      </c>
      <c r="G10">
        <f>G9-G8</f>
        <v>0.59389999999999998</v>
      </c>
    </row>
  </sheetData>
  <mergeCells count="1">
    <mergeCell ref="D8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 fabrizi</cp:lastModifiedBy>
  <dcterms:created xsi:type="dcterms:W3CDTF">2021-05-05T16:30:30Z</dcterms:created>
  <dcterms:modified xsi:type="dcterms:W3CDTF">2024-05-20T17:47:42Z</dcterms:modified>
</cp:coreProperties>
</file>