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tente/Dropbox/lavori/UNITE/Corsi/2024_25ScienzeAlimentazione/"/>
    </mc:Choice>
  </mc:AlternateContent>
  <xr:revisionPtr revIDLastSave="0" documentId="8_{EB7EFB14-5DD4-7243-90FE-DBF3361DAC0C}" xr6:coauthVersionLast="47" xr6:coauthVersionMax="47" xr10:uidLastSave="{00000000-0000-0000-0000-000000000000}"/>
  <bookViews>
    <workbookView xWindow="4820" yWindow="3000" windowWidth="25180" windowHeight="14920" xr2:uid="{074608FB-A9FF-4910-9345-5DEA3ACB849F}"/>
  </bookViews>
  <sheets>
    <sheet name="Esempio1" sheetId="4" r:id="rId1"/>
    <sheet name="Esempio2" sheetId="3" r:id="rId2"/>
    <sheet name="Esempio3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B11" i="4"/>
  <c r="C9" i="4"/>
  <c r="B9" i="4"/>
  <c r="G8" i="4"/>
  <c r="E8" i="4"/>
  <c r="H8" i="4" s="1"/>
  <c r="D8" i="4"/>
  <c r="G7" i="4"/>
  <c r="E7" i="4"/>
  <c r="F7" i="4" s="1"/>
  <c r="D7" i="4"/>
  <c r="L6" i="4"/>
  <c r="G6" i="4"/>
  <c r="E6" i="4"/>
  <c r="H6" i="4" s="1"/>
  <c r="D6" i="4"/>
  <c r="L5" i="4"/>
  <c r="G5" i="4"/>
  <c r="E5" i="4"/>
  <c r="F5" i="4" s="1"/>
  <c r="D5" i="4"/>
  <c r="L4" i="4"/>
  <c r="G4" i="4"/>
  <c r="E4" i="4"/>
  <c r="H4" i="4" s="1"/>
  <c r="D4" i="4"/>
  <c r="L3" i="4"/>
  <c r="G3" i="4"/>
  <c r="G9" i="4" s="1"/>
  <c r="B13" i="4" s="1"/>
  <c r="C13" i="4" s="1"/>
  <c r="E3" i="4"/>
  <c r="F3" i="4" s="1"/>
  <c r="D3" i="4"/>
  <c r="D6" i="3"/>
  <c r="G6" i="3" s="1"/>
  <c r="E6" i="3"/>
  <c r="H6" i="3" s="1"/>
  <c r="F6" i="3"/>
  <c r="J6" i="3"/>
  <c r="K6" i="3" s="1"/>
  <c r="N6" i="3" s="1"/>
  <c r="D10" i="3"/>
  <c r="G10" i="3" s="1"/>
  <c r="E10" i="3"/>
  <c r="H10" i="3" s="1"/>
  <c r="F10" i="3"/>
  <c r="J10" i="3"/>
  <c r="K10" i="3" s="1"/>
  <c r="N10" i="3" s="1"/>
  <c r="D11" i="3"/>
  <c r="D14" i="3"/>
  <c r="G14" i="3" s="1"/>
  <c r="E14" i="3"/>
  <c r="H14" i="3" s="1"/>
  <c r="F14" i="3"/>
  <c r="J14" i="3"/>
  <c r="K14" i="3" s="1"/>
  <c r="N14" i="3" s="1"/>
  <c r="D15" i="3"/>
  <c r="E15" i="3"/>
  <c r="H15" i="3" s="1"/>
  <c r="B17" i="3"/>
  <c r="C17" i="3"/>
  <c r="B19" i="3"/>
  <c r="D5" i="3" s="1"/>
  <c r="B20" i="3"/>
  <c r="J7" i="3" s="1"/>
  <c r="K7" i="3" s="1"/>
  <c r="N7" i="3" s="1"/>
  <c r="D23" i="2"/>
  <c r="B27" i="2" s="1"/>
  <c r="C23" i="2"/>
  <c r="B26" i="2" s="1"/>
  <c r="F4" i="4" l="1"/>
  <c r="F9" i="4" s="1"/>
  <c r="B15" i="4" s="1"/>
  <c r="F6" i="4"/>
  <c r="H3" i="4"/>
  <c r="H5" i="4"/>
  <c r="H7" i="4"/>
  <c r="L7" i="4"/>
  <c r="L8" i="4"/>
  <c r="F8" i="4"/>
  <c r="M3" i="4"/>
  <c r="M4" i="4"/>
  <c r="M5" i="4"/>
  <c r="M6" i="4"/>
  <c r="M7" i="4"/>
  <c r="M8" i="4"/>
  <c r="E3" i="3"/>
  <c r="H3" i="3" s="1"/>
  <c r="F15" i="3"/>
  <c r="J5" i="3"/>
  <c r="K5" i="3" s="1"/>
  <c r="N5" i="3" s="1"/>
  <c r="J9" i="3"/>
  <c r="K9" i="3" s="1"/>
  <c r="N9" i="3" s="1"/>
  <c r="D4" i="3"/>
  <c r="G4" i="3" s="1"/>
  <c r="J13" i="3"/>
  <c r="K13" i="3" s="1"/>
  <c r="N13" i="3" s="1"/>
  <c r="D8" i="3"/>
  <c r="G8" i="3" s="1"/>
  <c r="D12" i="3"/>
  <c r="E7" i="3"/>
  <c r="H7" i="3" s="1"/>
  <c r="D3" i="3"/>
  <c r="F3" i="3" s="1"/>
  <c r="D16" i="3"/>
  <c r="E11" i="3"/>
  <c r="H11" i="3" s="1"/>
  <c r="D7" i="3"/>
  <c r="F5" i="3"/>
  <c r="G5" i="3"/>
  <c r="F12" i="3"/>
  <c r="F16" i="3"/>
  <c r="G12" i="3"/>
  <c r="J16" i="3"/>
  <c r="K16" i="3" s="1"/>
  <c r="N16" i="3" s="1"/>
  <c r="G15" i="3"/>
  <c r="E9" i="3"/>
  <c r="H9" i="3" s="1"/>
  <c r="J8" i="3"/>
  <c r="K8" i="3" s="1"/>
  <c r="N8" i="3" s="1"/>
  <c r="G7" i="3"/>
  <c r="E12" i="3"/>
  <c r="H12" i="3" s="1"/>
  <c r="J11" i="3"/>
  <c r="K11" i="3" s="1"/>
  <c r="N11" i="3" s="1"/>
  <c r="D9" i="3"/>
  <c r="E4" i="3"/>
  <c r="H4" i="3" s="1"/>
  <c r="J3" i="3"/>
  <c r="K3" i="3" s="1"/>
  <c r="N3" i="3" s="1"/>
  <c r="E5" i="3"/>
  <c r="H5" i="3" s="1"/>
  <c r="J4" i="3"/>
  <c r="K4" i="3" s="1"/>
  <c r="N4" i="3" s="1"/>
  <c r="G3" i="3"/>
  <c r="G16" i="3"/>
  <c r="E13" i="3"/>
  <c r="H13" i="3" s="1"/>
  <c r="J12" i="3"/>
  <c r="K12" i="3" s="1"/>
  <c r="N12" i="3" s="1"/>
  <c r="G11" i="3"/>
  <c r="E16" i="3"/>
  <c r="H16" i="3" s="1"/>
  <c r="J15" i="3"/>
  <c r="K15" i="3" s="1"/>
  <c r="N15" i="3" s="1"/>
  <c r="D13" i="3"/>
  <c r="E8" i="3"/>
  <c r="H8" i="3" s="1"/>
  <c r="F22" i="2"/>
  <c r="H22" i="2" s="1"/>
  <c r="J20" i="2"/>
  <c r="L20" i="2" s="1"/>
  <c r="F18" i="2"/>
  <c r="H18" i="2" s="1"/>
  <c r="J16" i="2"/>
  <c r="L16" i="2" s="1"/>
  <c r="F14" i="2"/>
  <c r="H14" i="2" s="1"/>
  <c r="J12" i="2"/>
  <c r="L12" i="2" s="1"/>
  <c r="F10" i="2"/>
  <c r="H10" i="2" s="1"/>
  <c r="J8" i="2"/>
  <c r="L8" i="2" s="1"/>
  <c r="F6" i="2"/>
  <c r="H6" i="2" s="1"/>
  <c r="J4" i="2"/>
  <c r="L4" i="2" s="1"/>
  <c r="J21" i="2"/>
  <c r="L21" i="2" s="1"/>
  <c r="J13" i="2"/>
  <c r="L13" i="2" s="1"/>
  <c r="F7" i="2"/>
  <c r="H7" i="2" s="1"/>
  <c r="F21" i="2"/>
  <c r="H21" i="2" s="1"/>
  <c r="J19" i="2"/>
  <c r="L19" i="2" s="1"/>
  <c r="F17" i="2"/>
  <c r="H17" i="2" s="1"/>
  <c r="J15" i="2"/>
  <c r="L15" i="2" s="1"/>
  <c r="F13" i="2"/>
  <c r="H13" i="2" s="1"/>
  <c r="J11" i="2"/>
  <c r="L11" i="2" s="1"/>
  <c r="F9" i="2"/>
  <c r="H9" i="2" s="1"/>
  <c r="J7" i="2"/>
  <c r="L7" i="2" s="1"/>
  <c r="F5" i="2"/>
  <c r="H5" i="2" s="1"/>
  <c r="J3" i="2"/>
  <c r="L3" i="2" s="1"/>
  <c r="J5" i="2"/>
  <c r="L5" i="2" s="1"/>
  <c r="J9" i="2"/>
  <c r="L9" i="2" s="1"/>
  <c r="J22" i="2"/>
  <c r="L22" i="2" s="1"/>
  <c r="F20" i="2"/>
  <c r="H20" i="2" s="1"/>
  <c r="J18" i="2"/>
  <c r="L18" i="2" s="1"/>
  <c r="F16" i="2"/>
  <c r="H16" i="2" s="1"/>
  <c r="J14" i="2"/>
  <c r="L14" i="2" s="1"/>
  <c r="F12" i="2"/>
  <c r="H12" i="2" s="1"/>
  <c r="J10" i="2"/>
  <c r="L10" i="2" s="1"/>
  <c r="F8" i="2"/>
  <c r="H8" i="2" s="1"/>
  <c r="J6" i="2"/>
  <c r="L6" i="2" s="1"/>
  <c r="F4" i="2"/>
  <c r="H4" i="2" s="1"/>
  <c r="J17" i="2"/>
  <c r="L17" i="2" s="1"/>
  <c r="F11" i="2"/>
  <c r="H11" i="2" s="1"/>
  <c r="F19" i="2"/>
  <c r="H19" i="2" s="1"/>
  <c r="F15" i="2"/>
  <c r="H15" i="2" s="1"/>
  <c r="F3" i="2"/>
  <c r="H3" i="2" s="1"/>
  <c r="E22" i="2"/>
  <c r="E18" i="2"/>
  <c r="E14" i="2"/>
  <c r="E10" i="2"/>
  <c r="E6" i="2"/>
  <c r="E21" i="2"/>
  <c r="E17" i="2"/>
  <c r="E13" i="2"/>
  <c r="E9" i="2"/>
  <c r="E5" i="2"/>
  <c r="E20" i="2"/>
  <c r="E16" i="2"/>
  <c r="E12" i="2"/>
  <c r="E8" i="2"/>
  <c r="E4" i="2"/>
  <c r="E19" i="2"/>
  <c r="E15" i="2"/>
  <c r="E11" i="2"/>
  <c r="E7" i="2"/>
  <c r="E3" i="2"/>
  <c r="B17" i="4" l="1"/>
  <c r="B18" i="4" s="1"/>
  <c r="H9" i="4"/>
  <c r="B14" i="4" s="1"/>
  <c r="C14" i="4" s="1"/>
  <c r="B16" i="4" s="1"/>
  <c r="J13" i="4" s="1"/>
  <c r="L9" i="4"/>
  <c r="H17" i="3"/>
  <c r="B22" i="3" s="1"/>
  <c r="D22" i="3" s="1"/>
  <c r="F7" i="3"/>
  <c r="F11" i="3"/>
  <c r="F8" i="3"/>
  <c r="G9" i="3"/>
  <c r="F9" i="3"/>
  <c r="F4" i="3"/>
  <c r="F13" i="3"/>
  <c r="G13" i="3"/>
  <c r="N17" i="3"/>
  <c r="G9" i="2"/>
  <c r="I9" i="2"/>
  <c r="G13" i="2"/>
  <c r="I13" i="2"/>
  <c r="I4" i="2"/>
  <c r="G4" i="2"/>
  <c r="G17" i="2"/>
  <c r="I17" i="2"/>
  <c r="I8" i="2"/>
  <c r="G8" i="2"/>
  <c r="G21" i="2"/>
  <c r="I21" i="2"/>
  <c r="L23" i="2"/>
  <c r="I15" i="2"/>
  <c r="G15" i="2"/>
  <c r="I22" i="2"/>
  <c r="G22" i="2"/>
  <c r="I19" i="2"/>
  <c r="G19" i="2"/>
  <c r="I12" i="2"/>
  <c r="G12" i="2"/>
  <c r="I3" i="2"/>
  <c r="G3" i="2"/>
  <c r="I16" i="2"/>
  <c r="G16" i="2"/>
  <c r="I10" i="2"/>
  <c r="G10" i="2"/>
  <c r="H23" i="2"/>
  <c r="B29" i="2" s="1"/>
  <c r="I6" i="2"/>
  <c r="G6" i="2"/>
  <c r="I7" i="2"/>
  <c r="G7" i="2"/>
  <c r="I20" i="2"/>
  <c r="G20" i="2"/>
  <c r="I14" i="2"/>
  <c r="G14" i="2"/>
  <c r="I11" i="2"/>
  <c r="G11" i="2"/>
  <c r="G5" i="2"/>
  <c r="I5" i="2"/>
  <c r="I18" i="2"/>
  <c r="G18" i="2"/>
  <c r="I8" i="4" l="1"/>
  <c r="I5" i="4"/>
  <c r="I4" i="4"/>
  <c r="I7" i="4"/>
  <c r="I3" i="4"/>
  <c r="I6" i="4"/>
  <c r="F17" i="3"/>
  <c r="B23" i="3" s="1"/>
  <c r="G17" i="3"/>
  <c r="B21" i="3" s="1"/>
  <c r="D21" i="3" s="1"/>
  <c r="B24" i="3" s="1"/>
  <c r="G23" i="3" s="1"/>
  <c r="G23" i="2"/>
  <c r="B28" i="2" s="1"/>
  <c r="I23" i="2"/>
  <c r="J6" i="4" l="1"/>
  <c r="K6" i="4"/>
  <c r="K3" i="4"/>
  <c r="J3" i="4"/>
  <c r="J7" i="4"/>
  <c r="K7" i="4"/>
  <c r="K4" i="4"/>
  <c r="J4" i="4"/>
  <c r="K5" i="4"/>
  <c r="J5" i="4"/>
  <c r="K8" i="4"/>
  <c r="J8" i="4"/>
  <c r="B25" i="3"/>
  <c r="B26" i="3" s="1"/>
  <c r="I7" i="3"/>
  <c r="I4" i="3"/>
  <c r="I12" i="3"/>
  <c r="I9" i="3"/>
  <c r="I6" i="3"/>
  <c r="I14" i="3"/>
  <c r="I11" i="3"/>
  <c r="I15" i="3"/>
  <c r="I3" i="3"/>
  <c r="I8" i="3"/>
  <c r="I16" i="3"/>
  <c r="I5" i="3"/>
  <c r="I13" i="3"/>
  <c r="I10" i="3"/>
  <c r="B30" i="2"/>
  <c r="B31" i="2" s="1"/>
  <c r="E26" i="2"/>
  <c r="E27" i="2" s="1"/>
  <c r="J9" i="4" l="1"/>
  <c r="J12" i="4" s="1"/>
  <c r="K9" i="4"/>
  <c r="J11" i="4" s="1"/>
  <c r="L8" i="3"/>
  <c r="O8" i="3" s="1"/>
  <c r="M8" i="3"/>
  <c r="P8" i="3" s="1"/>
  <c r="M3" i="3"/>
  <c r="P3" i="3" s="1"/>
  <c r="L3" i="3"/>
  <c r="O3" i="3" s="1"/>
  <c r="L15" i="3"/>
  <c r="O15" i="3" s="1"/>
  <c r="M15" i="3"/>
  <c r="P15" i="3" s="1"/>
  <c r="L11" i="3"/>
  <c r="O11" i="3" s="1"/>
  <c r="M11" i="3"/>
  <c r="P11" i="3" s="1"/>
  <c r="L14" i="3"/>
  <c r="O14" i="3" s="1"/>
  <c r="M14" i="3"/>
  <c r="P14" i="3" s="1"/>
  <c r="M6" i="3"/>
  <c r="P6" i="3" s="1"/>
  <c r="L6" i="3"/>
  <c r="O6" i="3" s="1"/>
  <c r="L10" i="3"/>
  <c r="O10" i="3" s="1"/>
  <c r="M10" i="3"/>
  <c r="P10" i="3" s="1"/>
  <c r="L13" i="3"/>
  <c r="O13" i="3" s="1"/>
  <c r="M13" i="3"/>
  <c r="P13" i="3" s="1"/>
  <c r="L5" i="3"/>
  <c r="O5" i="3" s="1"/>
  <c r="M5" i="3"/>
  <c r="P5" i="3" s="1"/>
  <c r="L9" i="3"/>
  <c r="O9" i="3" s="1"/>
  <c r="M9" i="3"/>
  <c r="P9" i="3" s="1"/>
  <c r="L16" i="3"/>
  <c r="O16" i="3" s="1"/>
  <c r="M16" i="3"/>
  <c r="P16" i="3" s="1"/>
  <c r="L12" i="3"/>
  <c r="O12" i="3" s="1"/>
  <c r="M12" i="3"/>
  <c r="P12" i="3" s="1"/>
  <c r="L4" i="3"/>
  <c r="O4" i="3" s="1"/>
  <c r="M4" i="3"/>
  <c r="P4" i="3" s="1"/>
  <c r="L7" i="3"/>
  <c r="O7" i="3" s="1"/>
  <c r="M7" i="3"/>
  <c r="P7" i="3" s="1"/>
  <c r="K19" i="2"/>
  <c r="K15" i="2"/>
  <c r="K11" i="2"/>
  <c r="K7" i="2"/>
  <c r="K3" i="2"/>
  <c r="K22" i="2"/>
  <c r="K18" i="2"/>
  <c r="K14" i="2"/>
  <c r="K10" i="2"/>
  <c r="K6" i="2"/>
  <c r="K21" i="2"/>
  <c r="K17" i="2"/>
  <c r="K13" i="2"/>
  <c r="K9" i="2"/>
  <c r="K5" i="2"/>
  <c r="K20" i="2"/>
  <c r="K16" i="2"/>
  <c r="K12" i="2"/>
  <c r="K8" i="2"/>
  <c r="K4" i="2"/>
  <c r="O17" i="3" l="1"/>
  <c r="G21" i="3" s="1"/>
  <c r="P17" i="3"/>
  <c r="G22" i="3" s="1"/>
  <c r="N12" i="2"/>
  <c r="M12" i="2"/>
  <c r="N10" i="2"/>
  <c r="M10" i="2"/>
  <c r="N19" i="2"/>
  <c r="M19" i="2"/>
  <c r="N20" i="2"/>
  <c r="M20" i="2"/>
  <c r="N14" i="2"/>
  <c r="M14" i="2"/>
  <c r="N5" i="2"/>
  <c r="M5" i="2"/>
  <c r="N18" i="2"/>
  <c r="M18" i="2"/>
  <c r="N15" i="2"/>
  <c r="M15" i="2"/>
  <c r="N9" i="2"/>
  <c r="M9" i="2"/>
  <c r="N22" i="2"/>
  <c r="M22" i="2"/>
  <c r="N13" i="2"/>
  <c r="M13" i="2"/>
  <c r="N3" i="2"/>
  <c r="M3" i="2"/>
  <c r="N6" i="2"/>
  <c r="M6" i="2"/>
  <c r="N16" i="2"/>
  <c r="M16" i="2"/>
  <c r="N4" i="2"/>
  <c r="M4" i="2"/>
  <c r="N17" i="2"/>
  <c r="M17" i="2"/>
  <c r="N7" i="2"/>
  <c r="M7" i="2"/>
  <c r="N8" i="2"/>
  <c r="M8" i="2"/>
  <c r="N21" i="2"/>
  <c r="M21" i="2"/>
  <c r="N11" i="2"/>
  <c r="M11" i="2"/>
  <c r="M23" i="2" l="1"/>
  <c r="N23" i="2"/>
</calcChain>
</file>

<file path=xl/sharedStrings.xml><?xml version="1.0" encoding="utf-8"?>
<sst xmlns="http://schemas.openxmlformats.org/spreadsheetml/2006/main" count="85" uniqueCount="58">
  <si>
    <t>X</t>
  </si>
  <si>
    <t>Y</t>
  </si>
  <si>
    <t>A=X-mediaX</t>
  </si>
  <si>
    <t>B=Y-mediaY</t>
  </si>
  <si>
    <t>A^2</t>
  </si>
  <si>
    <t>A*B</t>
  </si>
  <si>
    <t>B^2</t>
  </si>
  <si>
    <t>Ystimato</t>
  </si>
  <si>
    <t>Ymedio</t>
  </si>
  <si>
    <t>devtot</t>
  </si>
  <si>
    <t>devregr</t>
  </si>
  <si>
    <t>deverr</t>
  </si>
  <si>
    <t>totale</t>
  </si>
  <si>
    <t>n</t>
  </si>
  <si>
    <t>mediaX</t>
  </si>
  <si>
    <t>beta1</t>
  </si>
  <si>
    <t>mediaY</t>
  </si>
  <si>
    <t>beta0</t>
  </si>
  <si>
    <t>R2</t>
  </si>
  <si>
    <t>varX</t>
  </si>
  <si>
    <t>varY</t>
  </si>
  <si>
    <t>cov</t>
  </si>
  <si>
    <t>R^2</t>
  </si>
  <si>
    <t>corrLin</t>
  </si>
  <si>
    <t>covarianzaXY</t>
  </si>
  <si>
    <t>sqmY</t>
  </si>
  <si>
    <t>varianza Y</t>
  </si>
  <si>
    <t>sqmX</t>
  </si>
  <si>
    <t>varianza X</t>
  </si>
  <si>
    <t>media y</t>
  </si>
  <si>
    <t>media x</t>
  </si>
  <si>
    <t>(y stimato-y)^2</t>
  </si>
  <si>
    <t>(y stimato-ymedio)^2</t>
  </si>
  <si>
    <t>(y-ymedio)^2</t>
  </si>
  <si>
    <t>y stimato-y</t>
  </si>
  <si>
    <t>y stimato-ymedio</t>
  </si>
  <si>
    <t>y-ymedio</t>
  </si>
  <si>
    <t>y medio</t>
  </si>
  <si>
    <t>y stimato</t>
  </si>
  <si>
    <t>y-media y</t>
  </si>
  <si>
    <t>x-media x</t>
  </si>
  <si>
    <t>Y osservato</t>
  </si>
  <si>
    <t>errore</t>
  </si>
  <si>
    <t>regre</t>
  </si>
  <si>
    <t>tot</t>
  </si>
  <si>
    <t>B</t>
  </si>
  <si>
    <t>A</t>
  </si>
  <si>
    <t>osservato</t>
  </si>
  <si>
    <t>spiegata</t>
  </si>
  <si>
    <t>var tot</t>
  </si>
  <si>
    <t>xi-media</t>
  </si>
  <si>
    <t>y-media</t>
  </si>
  <si>
    <t>(y-ystimato)^2</t>
  </si>
  <si>
    <t>(ystim-ymedio)^2</t>
  </si>
  <si>
    <t>(y-ymedia)^2</t>
  </si>
  <si>
    <t>Cov</t>
  </si>
  <si>
    <t>Corr</t>
  </si>
  <si>
    <t xml:space="preserve">beta0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</si>
</sst>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4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164" fontId="1" fillId="0" borderId="0" xfId="0" applyNumberFormat="1" applyFont="1" applyAlignment="1">
      <alignment horizontal="center" vertical="center"/>
    </xf>
    <xf numFmtId="0" fontId="2" fillId="2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6" fontId="0" fillId="0" borderId="0" xfId="0" applyNumberFormat="1"/>
    <xf numFmtId="164" fontId="0" fillId="0" borderId="0" xfId="0" applyNumberFormat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right" vertical="center"/>
    </xf>
    <xf numFmtId="165" fontId="1" fillId="0" borderId="0" xfId="0" applyNumberFormat="1" applyFont="1"/>
    <xf numFmtId="2" fontId="1" fillId="0" borderId="0" xfId="0" applyNumberFormat="1" applyFon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44925634295714E-2"/>
          <c:y val="8.5034013605442174E-2"/>
          <c:w val="0.88254396325459317"/>
          <c:h val="0.81292517006802723"/>
        </c:manualLayout>
      </c:layout>
      <c:scatterChart>
        <c:scatterStyle val="lineMarker"/>
        <c:varyColors val="0"/>
        <c:ser>
          <c:idx val="0"/>
          <c:order val="0"/>
          <c:tx>
            <c:strRef>
              <c:f>Esempio1!$C$2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Esempio1!$B$3:$B$8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20</c:v>
                </c:pt>
              </c:numCache>
            </c:numRef>
          </c:xVal>
          <c:yVal>
            <c:numRef>
              <c:f>Esempio1!$C$3:$C$8</c:f>
              <c:numCache>
                <c:formatCode>General</c:formatCode>
                <c:ptCount val="6"/>
                <c:pt idx="0">
                  <c:v>-50</c:v>
                </c:pt>
                <c:pt idx="1">
                  <c:v>-20</c:v>
                </c:pt>
                <c:pt idx="2">
                  <c:v>-1</c:v>
                </c:pt>
                <c:pt idx="3">
                  <c:v>1</c:v>
                </c:pt>
                <c:pt idx="4">
                  <c:v>7</c:v>
                </c:pt>
                <c:pt idx="5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B-DA45-B5DA-BDB6CE831599}"/>
            </c:ext>
          </c:extLst>
        </c:ser>
        <c:ser>
          <c:idx val="1"/>
          <c:order val="1"/>
          <c:tx>
            <c:strRef>
              <c:f>Esempio1!$I$2</c:f>
              <c:strCache>
                <c:ptCount val="1"/>
                <c:pt idx="0">
                  <c:v>Ystimato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Esempio1!$B$3:$B$8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20</c:v>
                </c:pt>
              </c:numCache>
            </c:numRef>
          </c:xVal>
          <c:yVal>
            <c:numRef>
              <c:f>Esempio1!$I$3:$I$8</c:f>
              <c:numCache>
                <c:formatCode>0.00</c:formatCode>
                <c:ptCount val="6"/>
                <c:pt idx="0">
                  <c:v>-31.67520215633424</c:v>
                </c:pt>
                <c:pt idx="1">
                  <c:v>-28.95417789757413</c:v>
                </c:pt>
                <c:pt idx="2">
                  <c:v>-7.185983827493267</c:v>
                </c:pt>
                <c:pt idx="3">
                  <c:v>-1.7439353099730539</c:v>
                </c:pt>
                <c:pt idx="4">
                  <c:v>-4.4649595687331605</c:v>
                </c:pt>
                <c:pt idx="5">
                  <c:v>20.024258760107813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AB-DA45-B5DA-BDB6CE831599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Esempio1!$B$3:$B$8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20</c:v>
                </c:pt>
              </c:numCache>
            </c:numRef>
          </c:xVal>
          <c:yVal>
            <c:numRef>
              <c:f>Esempio1!$M$3:$M$8</c:f>
              <c:numCache>
                <c:formatCode>0.0</c:formatCode>
                <c:ptCount val="6"/>
                <c:pt idx="0">
                  <c:v>-9</c:v>
                </c:pt>
                <c:pt idx="1">
                  <c:v>-9</c:v>
                </c:pt>
                <c:pt idx="2">
                  <c:v>-9</c:v>
                </c:pt>
                <c:pt idx="3">
                  <c:v>-9</c:v>
                </c:pt>
                <c:pt idx="4">
                  <c:v>-9</c:v>
                </c:pt>
                <c:pt idx="5">
                  <c:v>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AB-DA45-B5DA-BDB6CE831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492880"/>
        <c:axId val="1623499952"/>
      </c:scatterChart>
      <c:valAx>
        <c:axId val="162349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499952"/>
        <c:crosses val="autoZero"/>
        <c:crossBetween val="midCat"/>
      </c:valAx>
      <c:valAx>
        <c:axId val="162349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49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75880108895018E-2"/>
          <c:y val="3.911111111111111E-2"/>
          <c:w val="0.75398874633056656"/>
          <c:h val="0.87840615923009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Esempio2!$C$2</c:f>
              <c:strCache>
                <c:ptCount val="1"/>
                <c:pt idx="0">
                  <c:v>Y osservato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Esempio2!$B$3:$B$16</c:f>
              <c:numCache>
                <c:formatCode>General</c:formatCode>
                <c:ptCount val="14"/>
                <c:pt idx="0">
                  <c:v>498.9</c:v>
                </c:pt>
                <c:pt idx="1">
                  <c:v>488.1</c:v>
                </c:pt>
                <c:pt idx="2">
                  <c:v>817.3</c:v>
                </c:pt>
                <c:pt idx="3">
                  <c:v>494.7</c:v>
                </c:pt>
                <c:pt idx="4">
                  <c:v>573.1</c:v>
                </c:pt>
                <c:pt idx="5">
                  <c:v>493.2</c:v>
                </c:pt>
                <c:pt idx="6">
                  <c:v>588.5</c:v>
                </c:pt>
                <c:pt idx="7">
                  <c:v>512.6</c:v>
                </c:pt>
                <c:pt idx="8">
                  <c:v>603.20000000000005</c:v>
                </c:pt>
                <c:pt idx="9">
                  <c:v>551.20000000000005</c:v>
                </c:pt>
                <c:pt idx="10">
                  <c:v>341.7</c:v>
                </c:pt>
                <c:pt idx="11">
                  <c:v>1216</c:v>
                </c:pt>
                <c:pt idx="12">
                  <c:v>754.1</c:v>
                </c:pt>
                <c:pt idx="13">
                  <c:v>777.6</c:v>
                </c:pt>
              </c:numCache>
            </c:numRef>
          </c:xVal>
          <c:yVal>
            <c:numRef>
              <c:f>Esempio2!$C$3:$C$16</c:f>
              <c:numCache>
                <c:formatCode>General</c:formatCode>
                <c:ptCount val="14"/>
                <c:pt idx="0">
                  <c:v>15.5</c:v>
                </c:pt>
                <c:pt idx="1">
                  <c:v>6.4</c:v>
                </c:pt>
                <c:pt idx="2">
                  <c:v>32.200000000000003</c:v>
                </c:pt>
                <c:pt idx="3">
                  <c:v>5.4</c:v>
                </c:pt>
                <c:pt idx="4">
                  <c:v>5.9</c:v>
                </c:pt>
                <c:pt idx="5">
                  <c:v>29.8</c:v>
                </c:pt>
                <c:pt idx="6">
                  <c:v>15.7</c:v>
                </c:pt>
                <c:pt idx="7">
                  <c:v>5.3</c:v>
                </c:pt>
                <c:pt idx="8">
                  <c:v>16.8</c:v>
                </c:pt>
                <c:pt idx="9">
                  <c:v>7.2</c:v>
                </c:pt>
                <c:pt idx="10">
                  <c:v>4.5999999999999996</c:v>
                </c:pt>
                <c:pt idx="11">
                  <c:v>50.6</c:v>
                </c:pt>
                <c:pt idx="12">
                  <c:v>35.9</c:v>
                </c:pt>
                <c:pt idx="13">
                  <c:v>33.200000000000003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A-4A2F-AFF9-2C9CB0453F8C}"/>
            </c:ext>
          </c:extLst>
        </c:ser>
        <c:ser>
          <c:idx val="1"/>
          <c:order val="1"/>
          <c:tx>
            <c:strRef>
              <c:f>Esempio2!$J$2</c:f>
              <c:strCache>
                <c:ptCount val="1"/>
                <c:pt idx="0">
                  <c:v>y medio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Esempio2!$B$3:$B$16</c:f>
              <c:numCache>
                <c:formatCode>General</c:formatCode>
                <c:ptCount val="14"/>
                <c:pt idx="0">
                  <c:v>498.9</c:v>
                </c:pt>
                <c:pt idx="1">
                  <c:v>488.1</c:v>
                </c:pt>
                <c:pt idx="2">
                  <c:v>817.3</c:v>
                </c:pt>
                <c:pt idx="3">
                  <c:v>494.7</c:v>
                </c:pt>
                <c:pt idx="4">
                  <c:v>573.1</c:v>
                </c:pt>
                <c:pt idx="5">
                  <c:v>493.2</c:v>
                </c:pt>
                <c:pt idx="6">
                  <c:v>588.5</c:v>
                </c:pt>
                <c:pt idx="7">
                  <c:v>512.6</c:v>
                </c:pt>
                <c:pt idx="8">
                  <c:v>603.20000000000005</c:v>
                </c:pt>
                <c:pt idx="9">
                  <c:v>551.20000000000005</c:v>
                </c:pt>
                <c:pt idx="10">
                  <c:v>341.7</c:v>
                </c:pt>
                <c:pt idx="11">
                  <c:v>1216</c:v>
                </c:pt>
                <c:pt idx="12">
                  <c:v>754.1</c:v>
                </c:pt>
                <c:pt idx="13">
                  <c:v>777.6</c:v>
                </c:pt>
              </c:numCache>
            </c:numRef>
          </c:xVal>
          <c:yVal>
            <c:numRef>
              <c:f>Esempio2!$J$3:$J$16</c:f>
              <c:numCache>
                <c:formatCode>0.0</c:formatCode>
                <c:ptCount val="14"/>
                <c:pt idx="0">
                  <c:v>18.892857142857142</c:v>
                </c:pt>
                <c:pt idx="1">
                  <c:v>18.892857142857142</c:v>
                </c:pt>
                <c:pt idx="2">
                  <c:v>18.892857142857142</c:v>
                </c:pt>
                <c:pt idx="3">
                  <c:v>18.892857142857142</c:v>
                </c:pt>
                <c:pt idx="4">
                  <c:v>18.892857142857142</c:v>
                </c:pt>
                <c:pt idx="5">
                  <c:v>18.892857142857142</c:v>
                </c:pt>
                <c:pt idx="6">
                  <c:v>18.892857142857142</c:v>
                </c:pt>
                <c:pt idx="7">
                  <c:v>18.892857142857142</c:v>
                </c:pt>
                <c:pt idx="8">
                  <c:v>18.892857142857142</c:v>
                </c:pt>
                <c:pt idx="9">
                  <c:v>18.892857142857142</c:v>
                </c:pt>
                <c:pt idx="10">
                  <c:v>18.892857142857142</c:v>
                </c:pt>
                <c:pt idx="11">
                  <c:v>18.892857142857142</c:v>
                </c:pt>
                <c:pt idx="12">
                  <c:v>18.892857142857142</c:v>
                </c:pt>
                <c:pt idx="13">
                  <c:v>18.892857142857142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5A-4A2F-AFF9-2C9CB0453F8C}"/>
            </c:ext>
          </c:extLst>
        </c:ser>
        <c:ser>
          <c:idx val="2"/>
          <c:order val="2"/>
          <c:tx>
            <c:strRef>
              <c:f>Esempio2!$I$2</c:f>
              <c:strCache>
                <c:ptCount val="1"/>
                <c:pt idx="0">
                  <c:v>y stimato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Esempio2!$B$3:$B$16</c:f>
              <c:numCache>
                <c:formatCode>General</c:formatCode>
                <c:ptCount val="14"/>
                <c:pt idx="0">
                  <c:v>498.9</c:v>
                </c:pt>
                <c:pt idx="1">
                  <c:v>488.1</c:v>
                </c:pt>
                <c:pt idx="2">
                  <c:v>817.3</c:v>
                </c:pt>
                <c:pt idx="3">
                  <c:v>494.7</c:v>
                </c:pt>
                <c:pt idx="4">
                  <c:v>573.1</c:v>
                </c:pt>
                <c:pt idx="5">
                  <c:v>493.2</c:v>
                </c:pt>
                <c:pt idx="6">
                  <c:v>588.5</c:v>
                </c:pt>
                <c:pt idx="7">
                  <c:v>512.6</c:v>
                </c:pt>
                <c:pt idx="8">
                  <c:v>603.20000000000005</c:v>
                </c:pt>
                <c:pt idx="9">
                  <c:v>551.20000000000005</c:v>
                </c:pt>
                <c:pt idx="10">
                  <c:v>341.7</c:v>
                </c:pt>
                <c:pt idx="11">
                  <c:v>1216</c:v>
                </c:pt>
                <c:pt idx="12">
                  <c:v>754.1</c:v>
                </c:pt>
                <c:pt idx="13">
                  <c:v>777.6</c:v>
                </c:pt>
              </c:numCache>
            </c:numRef>
          </c:xVal>
          <c:yVal>
            <c:numRef>
              <c:f>Esempio2!$I$3:$I$16</c:f>
              <c:numCache>
                <c:formatCode>0.0</c:formatCode>
                <c:ptCount val="14"/>
                <c:pt idx="0">
                  <c:v>11.593099097252502</c:v>
                </c:pt>
                <c:pt idx="1">
                  <c:v>10.95348191105905</c:v>
                </c:pt>
                <c:pt idx="2">
                  <c:v>30.44996132725208</c:v>
                </c:pt>
                <c:pt idx="3">
                  <c:v>11.344359080399492</c:v>
                </c:pt>
                <c:pt idx="4">
                  <c:v>15.987506061655676</c:v>
                </c:pt>
                <c:pt idx="5">
                  <c:v>11.255523360094845</c:v>
                </c:pt>
                <c:pt idx="6">
                  <c:v>16.899552790116704</c:v>
                </c:pt>
                <c:pt idx="7">
                  <c:v>12.404465342701606</c:v>
                </c:pt>
                <c:pt idx="8">
                  <c:v>17.770142849102239</c:v>
                </c:pt>
                <c:pt idx="9">
                  <c:v>14.69050454520784</c:v>
                </c:pt>
                <c:pt idx="10">
                  <c:v>2.2831156093255736</c:v>
                </c:pt>
                <c:pt idx="11">
                  <c:v>54.062495784227053</c:v>
                </c:pt>
                <c:pt idx="12">
                  <c:v>26.707016311749651</c:v>
                </c:pt>
                <c:pt idx="13">
                  <c:v>28.09877592985578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5A-4A2F-AFF9-2C9CB045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880319"/>
        <c:axId val="1117889055"/>
      </c:scatterChart>
      <c:valAx>
        <c:axId val="1117880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889055"/>
        <c:crosses val="autoZero"/>
        <c:crossBetween val="midCat"/>
      </c:valAx>
      <c:valAx>
        <c:axId val="111788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880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597075805568305E-2"/>
          <c:y val="5.6360708534621579E-2"/>
          <c:w val="0.89221578325811579"/>
          <c:h val="0.86232581434567057"/>
        </c:manualLayout>
      </c:layout>
      <c:scatterChart>
        <c:scatterStyle val="lineMarker"/>
        <c:varyColors val="0"/>
        <c:ser>
          <c:idx val="0"/>
          <c:order val="0"/>
          <c:tx>
            <c:v>Yosservato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Esempio3!$C$3:$C$22</c:f>
              <c:numCache>
                <c:formatCode>General</c:formatCode>
                <c:ptCount val="20"/>
                <c:pt idx="0">
                  <c:v>177</c:v>
                </c:pt>
                <c:pt idx="1">
                  <c:v>176</c:v>
                </c:pt>
                <c:pt idx="2">
                  <c:v>173</c:v>
                </c:pt>
                <c:pt idx="3">
                  <c:v>174</c:v>
                </c:pt>
                <c:pt idx="4">
                  <c:v>176</c:v>
                </c:pt>
                <c:pt idx="5">
                  <c:v>165</c:v>
                </c:pt>
                <c:pt idx="6">
                  <c:v>172</c:v>
                </c:pt>
                <c:pt idx="7">
                  <c:v>172</c:v>
                </c:pt>
                <c:pt idx="8">
                  <c:v>177</c:v>
                </c:pt>
                <c:pt idx="9">
                  <c:v>176</c:v>
                </c:pt>
                <c:pt idx="10">
                  <c:v>180</c:v>
                </c:pt>
                <c:pt idx="11">
                  <c:v>175</c:v>
                </c:pt>
                <c:pt idx="12">
                  <c:v>178</c:v>
                </c:pt>
                <c:pt idx="13">
                  <c:v>183</c:v>
                </c:pt>
                <c:pt idx="14">
                  <c:v>191</c:v>
                </c:pt>
                <c:pt idx="15">
                  <c:v>174</c:v>
                </c:pt>
                <c:pt idx="16">
                  <c:v>172</c:v>
                </c:pt>
                <c:pt idx="17">
                  <c:v>172</c:v>
                </c:pt>
                <c:pt idx="18">
                  <c:v>181</c:v>
                </c:pt>
                <c:pt idx="19">
                  <c:v>193</c:v>
                </c:pt>
              </c:numCache>
            </c:numRef>
          </c:xVal>
          <c:yVal>
            <c:numRef>
              <c:f>Esempio3!$D$3:$D$22</c:f>
              <c:numCache>
                <c:formatCode>General</c:formatCode>
                <c:ptCount val="20"/>
                <c:pt idx="0">
                  <c:v>78</c:v>
                </c:pt>
                <c:pt idx="1">
                  <c:v>66</c:v>
                </c:pt>
                <c:pt idx="2">
                  <c:v>82</c:v>
                </c:pt>
                <c:pt idx="3">
                  <c:v>76</c:v>
                </c:pt>
                <c:pt idx="4">
                  <c:v>60</c:v>
                </c:pt>
                <c:pt idx="5">
                  <c:v>61</c:v>
                </c:pt>
                <c:pt idx="6">
                  <c:v>72</c:v>
                </c:pt>
                <c:pt idx="7">
                  <c:v>68</c:v>
                </c:pt>
                <c:pt idx="8">
                  <c:v>73</c:v>
                </c:pt>
                <c:pt idx="9">
                  <c:v>80</c:v>
                </c:pt>
                <c:pt idx="10">
                  <c:v>70</c:v>
                </c:pt>
                <c:pt idx="11">
                  <c:v>77</c:v>
                </c:pt>
                <c:pt idx="12">
                  <c:v>78</c:v>
                </c:pt>
                <c:pt idx="13">
                  <c:v>81</c:v>
                </c:pt>
                <c:pt idx="14">
                  <c:v>72</c:v>
                </c:pt>
                <c:pt idx="15">
                  <c:v>78</c:v>
                </c:pt>
                <c:pt idx="16">
                  <c:v>74</c:v>
                </c:pt>
                <c:pt idx="17">
                  <c:v>63</c:v>
                </c:pt>
                <c:pt idx="18">
                  <c:v>82</c:v>
                </c:pt>
                <c:pt idx="19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E-4233-811A-D614F8A59DA8}"/>
            </c:ext>
          </c:extLst>
        </c:ser>
        <c:ser>
          <c:idx val="1"/>
          <c:order val="1"/>
          <c:tx>
            <c:v>Ystimato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Esempio3!$C$3:$C$22</c:f>
              <c:numCache>
                <c:formatCode>General</c:formatCode>
                <c:ptCount val="20"/>
                <c:pt idx="0">
                  <c:v>177</c:v>
                </c:pt>
                <c:pt idx="1">
                  <c:v>176</c:v>
                </c:pt>
                <c:pt idx="2">
                  <c:v>173</c:v>
                </c:pt>
                <c:pt idx="3">
                  <c:v>174</c:v>
                </c:pt>
                <c:pt idx="4">
                  <c:v>176</c:v>
                </c:pt>
                <c:pt idx="5">
                  <c:v>165</c:v>
                </c:pt>
                <c:pt idx="6">
                  <c:v>172</c:v>
                </c:pt>
                <c:pt idx="7">
                  <c:v>172</c:v>
                </c:pt>
                <c:pt idx="8">
                  <c:v>177</c:v>
                </c:pt>
                <c:pt idx="9">
                  <c:v>176</c:v>
                </c:pt>
                <c:pt idx="10">
                  <c:v>180</c:v>
                </c:pt>
                <c:pt idx="11">
                  <c:v>175</c:v>
                </c:pt>
                <c:pt idx="12">
                  <c:v>178</c:v>
                </c:pt>
                <c:pt idx="13">
                  <c:v>183</c:v>
                </c:pt>
                <c:pt idx="14">
                  <c:v>191</c:v>
                </c:pt>
                <c:pt idx="15">
                  <c:v>174</c:v>
                </c:pt>
                <c:pt idx="16">
                  <c:v>172</c:v>
                </c:pt>
                <c:pt idx="17">
                  <c:v>172</c:v>
                </c:pt>
                <c:pt idx="18">
                  <c:v>181</c:v>
                </c:pt>
                <c:pt idx="19">
                  <c:v>193</c:v>
                </c:pt>
              </c:numCache>
            </c:numRef>
          </c:xVal>
          <c:yVal>
            <c:numRef>
              <c:f>Esempio3!$K$3:$K$22</c:f>
              <c:numCache>
                <c:formatCode>0.00</c:formatCode>
                <c:ptCount val="20"/>
                <c:pt idx="0">
                  <c:v>75.205560077640726</c:v>
                </c:pt>
                <c:pt idx="1">
                  <c:v>74.168492893369248</c:v>
                </c:pt>
                <c:pt idx="2">
                  <c:v>71.057291340554755</c:v>
                </c:pt>
                <c:pt idx="3">
                  <c:v>72.094358524826262</c:v>
                </c:pt>
                <c:pt idx="4">
                  <c:v>74.168492893369248</c:v>
                </c:pt>
                <c:pt idx="5">
                  <c:v>62.760753866382842</c:v>
                </c:pt>
                <c:pt idx="6">
                  <c:v>70.020224156283277</c:v>
                </c:pt>
                <c:pt idx="7">
                  <c:v>70.020224156283277</c:v>
                </c:pt>
                <c:pt idx="8">
                  <c:v>75.205560077640726</c:v>
                </c:pt>
                <c:pt idx="9">
                  <c:v>74.168492893369248</c:v>
                </c:pt>
                <c:pt idx="10">
                  <c:v>78.316761630455218</c:v>
                </c:pt>
                <c:pt idx="11">
                  <c:v>73.131425709097741</c:v>
                </c:pt>
                <c:pt idx="12">
                  <c:v>76.242627261912233</c:v>
                </c:pt>
                <c:pt idx="13">
                  <c:v>81.427963183269682</c:v>
                </c:pt>
                <c:pt idx="14">
                  <c:v>89.724500657441624</c:v>
                </c:pt>
                <c:pt idx="15">
                  <c:v>72.094358524826262</c:v>
                </c:pt>
                <c:pt idx="16">
                  <c:v>70.020224156283277</c:v>
                </c:pt>
                <c:pt idx="17">
                  <c:v>70.020224156283277</c:v>
                </c:pt>
                <c:pt idx="18">
                  <c:v>79.353828814726697</c:v>
                </c:pt>
                <c:pt idx="19">
                  <c:v>91.798635025984609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DE-4233-811A-D614F8A59DA8}"/>
            </c:ext>
          </c:extLst>
        </c:ser>
        <c:ser>
          <c:idx val="2"/>
          <c:order val="2"/>
          <c:tx>
            <c:v>Ymedio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41275" cap="rnd">
                <a:solidFill>
                  <a:schemeClr val="accent3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Esempio3!$C$3:$C$22</c:f>
              <c:numCache>
                <c:formatCode>General</c:formatCode>
                <c:ptCount val="20"/>
                <c:pt idx="0">
                  <c:v>177</c:v>
                </c:pt>
                <c:pt idx="1">
                  <c:v>176</c:v>
                </c:pt>
                <c:pt idx="2">
                  <c:v>173</c:v>
                </c:pt>
                <c:pt idx="3">
                  <c:v>174</c:v>
                </c:pt>
                <c:pt idx="4">
                  <c:v>176</c:v>
                </c:pt>
                <c:pt idx="5">
                  <c:v>165</c:v>
                </c:pt>
                <c:pt idx="6">
                  <c:v>172</c:v>
                </c:pt>
                <c:pt idx="7">
                  <c:v>172</c:v>
                </c:pt>
                <c:pt idx="8">
                  <c:v>177</c:v>
                </c:pt>
                <c:pt idx="9">
                  <c:v>176</c:v>
                </c:pt>
                <c:pt idx="10">
                  <c:v>180</c:v>
                </c:pt>
                <c:pt idx="11">
                  <c:v>175</c:v>
                </c:pt>
                <c:pt idx="12">
                  <c:v>178</c:v>
                </c:pt>
                <c:pt idx="13">
                  <c:v>183</c:v>
                </c:pt>
                <c:pt idx="14">
                  <c:v>191</c:v>
                </c:pt>
                <c:pt idx="15">
                  <c:v>174</c:v>
                </c:pt>
                <c:pt idx="16">
                  <c:v>172</c:v>
                </c:pt>
                <c:pt idx="17">
                  <c:v>172</c:v>
                </c:pt>
                <c:pt idx="18">
                  <c:v>181</c:v>
                </c:pt>
                <c:pt idx="19">
                  <c:v>193</c:v>
                </c:pt>
              </c:numCache>
            </c:numRef>
          </c:xVal>
          <c:yVal>
            <c:numRef>
              <c:f>Esempio3!$J$3:$J$22</c:f>
              <c:numCache>
                <c:formatCode>General</c:formatCode>
                <c:ptCount val="20"/>
                <c:pt idx="0">
                  <c:v>75.05</c:v>
                </c:pt>
                <c:pt idx="1">
                  <c:v>75.05</c:v>
                </c:pt>
                <c:pt idx="2">
                  <c:v>75.05</c:v>
                </c:pt>
                <c:pt idx="3">
                  <c:v>75.05</c:v>
                </c:pt>
                <c:pt idx="4">
                  <c:v>75.05</c:v>
                </c:pt>
                <c:pt idx="5">
                  <c:v>75.05</c:v>
                </c:pt>
                <c:pt idx="6">
                  <c:v>75.05</c:v>
                </c:pt>
                <c:pt idx="7">
                  <c:v>75.05</c:v>
                </c:pt>
                <c:pt idx="8">
                  <c:v>75.05</c:v>
                </c:pt>
                <c:pt idx="9">
                  <c:v>75.05</c:v>
                </c:pt>
                <c:pt idx="10">
                  <c:v>75.05</c:v>
                </c:pt>
                <c:pt idx="11">
                  <c:v>75.05</c:v>
                </c:pt>
                <c:pt idx="12">
                  <c:v>75.05</c:v>
                </c:pt>
                <c:pt idx="13">
                  <c:v>75.05</c:v>
                </c:pt>
                <c:pt idx="14">
                  <c:v>75.05</c:v>
                </c:pt>
                <c:pt idx="15">
                  <c:v>75.05</c:v>
                </c:pt>
                <c:pt idx="16">
                  <c:v>75.05</c:v>
                </c:pt>
                <c:pt idx="17">
                  <c:v>75.05</c:v>
                </c:pt>
                <c:pt idx="18">
                  <c:v>75.05</c:v>
                </c:pt>
                <c:pt idx="19">
                  <c:v>75.05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DE-4233-811A-D614F8A59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938559"/>
        <c:axId val="337776063"/>
      </c:scatterChart>
      <c:valAx>
        <c:axId val="64693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776063"/>
        <c:crosses val="autoZero"/>
        <c:crossBetween val="midCat"/>
      </c:valAx>
      <c:valAx>
        <c:axId val="3377760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938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15575488824072"/>
          <c:y val="6.1521794508510912E-2"/>
          <c:w val="0.19969720728163798"/>
          <c:h val="0.11723267416000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83820</xdr:rowOff>
    </xdr:from>
    <xdr:to>
      <xdr:col>5</xdr:col>
      <xdr:colOff>80010</xdr:colOff>
      <xdr:row>24</xdr:row>
      <xdr:rowOff>114300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68102E4-25BA-5541-933C-408CF873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55620"/>
          <a:ext cx="3890010" cy="102108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</xdr:colOff>
      <xdr:row>24</xdr:row>
      <xdr:rowOff>83820</xdr:rowOff>
    </xdr:from>
    <xdr:to>
      <xdr:col>3</xdr:col>
      <xdr:colOff>742950</xdr:colOff>
      <xdr:row>29</xdr:row>
      <xdr:rowOff>19050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6A83150-CA24-254F-A0AC-9698B15DE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" y="4046220"/>
          <a:ext cx="2712720" cy="760730"/>
        </a:xfrm>
        <a:prstGeom prst="rect">
          <a:avLst/>
        </a:prstGeom>
      </xdr:spPr>
    </xdr:pic>
    <xdr:clientData/>
  </xdr:twoCellAnchor>
  <xdr:twoCellAnchor editAs="oneCell">
    <xdr:from>
      <xdr:col>5</xdr:col>
      <xdr:colOff>876299</xdr:colOff>
      <xdr:row>16</xdr:row>
      <xdr:rowOff>0</xdr:rowOff>
    </xdr:from>
    <xdr:to>
      <xdr:col>10</xdr:col>
      <xdr:colOff>983474</xdr:colOff>
      <xdr:row>22</xdr:row>
      <xdr:rowOff>30480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B4C3DC3-511A-5546-A8F9-CC3CF10CE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35499" y="2641600"/>
          <a:ext cx="4387075" cy="1021080"/>
        </a:xfrm>
        <a:prstGeom prst="rect">
          <a:avLst/>
        </a:prstGeom>
      </xdr:spPr>
    </xdr:pic>
    <xdr:clientData/>
  </xdr:twoCellAnchor>
  <xdr:twoCellAnchor>
    <xdr:from>
      <xdr:col>13</xdr:col>
      <xdr:colOff>228600</xdr:colOff>
      <xdr:row>1</xdr:row>
      <xdr:rowOff>64770</xdr:rowOff>
    </xdr:from>
    <xdr:to>
      <xdr:col>19</xdr:col>
      <xdr:colOff>457200</xdr:colOff>
      <xdr:row>16</xdr:row>
      <xdr:rowOff>76200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C6E8A00-486B-A445-93BF-71AE665D8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83820</xdr:rowOff>
    </xdr:from>
    <xdr:ext cx="4062413" cy="973455"/>
    <xdr:pic>
      <xdr:nvPicPr>
        <xdr:cNvPr id="2" name="Immagine 1">
          <a:extLst>
            <a:ext uri="{FF2B5EF4-FFF2-40B4-BE49-F238E27FC236}">
              <a16:creationId xmlns:a16="http://schemas.microsoft.com/office/drawing/2014/main" id="{36283CDE-F5BA-49C9-A987-339A8D178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45280"/>
          <a:ext cx="4062413" cy="973455"/>
        </a:xfrm>
        <a:prstGeom prst="rect">
          <a:avLst/>
        </a:prstGeom>
      </xdr:spPr>
    </xdr:pic>
    <xdr:clientData/>
  </xdr:oneCellAnchor>
  <xdr:oneCellAnchor>
    <xdr:from>
      <xdr:col>0</xdr:col>
      <xdr:colOff>49530</xdr:colOff>
      <xdr:row>32</xdr:row>
      <xdr:rowOff>83820</xdr:rowOff>
    </xdr:from>
    <xdr:ext cx="2794635" cy="721043"/>
    <xdr:pic>
      <xdr:nvPicPr>
        <xdr:cNvPr id="3" name="Immagine 2">
          <a:extLst>
            <a:ext uri="{FF2B5EF4-FFF2-40B4-BE49-F238E27FC236}">
              <a16:creationId xmlns:a16="http://schemas.microsoft.com/office/drawing/2014/main" id="{4EA7F68E-24B4-4899-B18A-1A7EB818A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" y="5082540"/>
          <a:ext cx="2794635" cy="721043"/>
        </a:xfrm>
        <a:prstGeom prst="rect">
          <a:avLst/>
        </a:prstGeom>
      </xdr:spPr>
    </xdr:pic>
    <xdr:clientData/>
  </xdr:oneCellAnchor>
  <xdr:oneCellAnchor>
    <xdr:from>
      <xdr:col>4</xdr:col>
      <xdr:colOff>686751</xdr:colOff>
      <xdr:row>23</xdr:row>
      <xdr:rowOff>109537</xdr:rowOff>
    </xdr:from>
    <xdr:ext cx="4546777" cy="973455"/>
    <xdr:pic>
      <xdr:nvPicPr>
        <xdr:cNvPr id="4" name="Immagine 3">
          <a:extLst>
            <a:ext uri="{FF2B5EF4-FFF2-40B4-BE49-F238E27FC236}">
              <a16:creationId xmlns:a16="http://schemas.microsoft.com/office/drawing/2014/main" id="{EB8AAE33-79E9-4E2D-9B1B-8D388868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77764" y="3724275"/>
          <a:ext cx="4546777" cy="973455"/>
        </a:xfrm>
        <a:prstGeom prst="rect">
          <a:avLst/>
        </a:prstGeom>
      </xdr:spPr>
    </xdr:pic>
    <xdr:clientData/>
  </xdr:oneCellAnchor>
  <xdr:twoCellAnchor>
    <xdr:from>
      <xdr:col>11</xdr:col>
      <xdr:colOff>314326</xdr:colOff>
      <xdr:row>18</xdr:row>
      <xdr:rowOff>4763</xdr:rowOff>
    </xdr:from>
    <xdr:to>
      <xdr:col>16</xdr:col>
      <xdr:colOff>647700</xdr:colOff>
      <xdr:row>40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B85C79B-BFD2-4167-B299-16F0AD9D7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337185</xdr:colOff>
      <xdr:row>3</xdr:row>
      <xdr:rowOff>47625</xdr:rowOff>
    </xdr:from>
    <xdr:to>
      <xdr:col>24</xdr:col>
      <xdr:colOff>443865</xdr:colOff>
      <xdr:row>25</xdr:row>
      <xdr:rowOff>104775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9CAD45-2000-4048-8620-E3CDAB87B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tente/Dropbox/lavori/UNITE/Corsi/Corsi_AAprecedenti/2020_21StatisticaGiurisprudenza/piattaforma/Regressione_lezione5maggio.xlsx" TargetMode="External"/><Relationship Id="rId1" Type="http://schemas.openxmlformats.org/officeDocument/2006/relationships/externalLinkPath" Target="/Users/utente/Dropbox/lavori/UNITE/Corsi/Corsi_AAprecedenti/2020_21StatisticaGiurisprudenza/piattaforma/Regressione_lezione5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empioRegressione"/>
    </sheetNames>
    <sheetDataSet>
      <sheetData sheetId="0">
        <row r="2">
          <cell r="C2" t="str">
            <v>Y</v>
          </cell>
          <cell r="I2" t="str">
            <v>Ystimato</v>
          </cell>
        </row>
        <row r="3">
          <cell r="B3">
            <v>1</v>
          </cell>
          <cell r="C3">
            <v>-50</v>
          </cell>
          <cell r="I3">
            <v>-31.67520215633424</v>
          </cell>
          <cell r="M3">
            <v>-9</v>
          </cell>
        </row>
        <row r="4">
          <cell r="B4">
            <v>2</v>
          </cell>
          <cell r="C4">
            <v>-20</v>
          </cell>
          <cell r="I4">
            <v>-28.95417789757413</v>
          </cell>
          <cell r="M4">
            <v>-9</v>
          </cell>
        </row>
        <row r="5">
          <cell r="B5">
            <v>10</v>
          </cell>
          <cell r="C5">
            <v>-1</v>
          </cell>
          <cell r="I5">
            <v>-7.185983827493267</v>
          </cell>
          <cell r="M5">
            <v>-9</v>
          </cell>
        </row>
        <row r="6">
          <cell r="B6">
            <v>12</v>
          </cell>
          <cell r="C6">
            <v>1</v>
          </cell>
          <cell r="I6">
            <v>-1.7439353099730539</v>
          </cell>
          <cell r="M6">
            <v>-9</v>
          </cell>
        </row>
        <row r="7">
          <cell r="B7">
            <v>11</v>
          </cell>
          <cell r="C7">
            <v>7</v>
          </cell>
          <cell r="I7">
            <v>-4.4649595687331605</v>
          </cell>
          <cell r="M7">
            <v>-9</v>
          </cell>
        </row>
        <row r="8">
          <cell r="B8">
            <v>20</v>
          </cell>
          <cell r="C8">
            <v>9</v>
          </cell>
          <cell r="I8">
            <v>20.024258760107813</v>
          </cell>
          <cell r="M8">
            <v>-9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82CB-9C64-9043-B45B-CDBD6EAA0CC9}">
  <dimension ref="A1:M18"/>
  <sheetViews>
    <sheetView tabSelected="1" zoomScale="178" zoomScaleNormal="100" workbookViewId="0">
      <selection activeCell="B3" sqref="B3"/>
    </sheetView>
  </sheetViews>
  <sheetFormatPr baseColWidth="10" defaultColWidth="8.83203125" defaultRowHeight="13" x14ac:dyDescent="0.15"/>
  <cols>
    <col min="2" max="3" width="8.83203125" style="3"/>
    <col min="4" max="4" width="11.83203125" bestFit="1" customWidth="1"/>
    <col min="5" max="5" width="11.6640625" bestFit="1" customWidth="1"/>
    <col min="6" max="6" width="10.83203125" customWidth="1"/>
    <col min="7" max="8" width="10.6640625" customWidth="1"/>
    <col min="10" max="10" width="14.5" bestFit="1" customWidth="1"/>
    <col min="11" max="11" width="17" bestFit="1" customWidth="1"/>
    <col min="12" max="12" width="13.1640625" bestFit="1" customWidth="1"/>
  </cols>
  <sheetData>
    <row r="1" spans="1:13" x14ac:dyDescent="0.15">
      <c r="D1" t="s">
        <v>46</v>
      </c>
      <c r="E1" t="s">
        <v>45</v>
      </c>
      <c r="J1" t="s">
        <v>42</v>
      </c>
      <c r="K1" t="s">
        <v>48</v>
      </c>
      <c r="L1" t="s">
        <v>49</v>
      </c>
    </row>
    <row r="2" spans="1:13" s="2" customFormat="1" x14ac:dyDescent="0.15">
      <c r="B2" s="1" t="s">
        <v>0</v>
      </c>
      <c r="C2" s="1" t="s">
        <v>1</v>
      </c>
      <c r="D2" s="8" t="s">
        <v>50</v>
      </c>
      <c r="E2" s="8" t="s">
        <v>51</v>
      </c>
      <c r="F2" s="8" t="s">
        <v>5</v>
      </c>
      <c r="G2" s="8" t="s">
        <v>4</v>
      </c>
      <c r="H2" s="8" t="s">
        <v>6</v>
      </c>
      <c r="I2" s="8" t="s">
        <v>7</v>
      </c>
      <c r="J2" s="8" t="s">
        <v>52</v>
      </c>
      <c r="K2" s="8" t="s">
        <v>53</v>
      </c>
      <c r="L2" s="8" t="s">
        <v>54</v>
      </c>
      <c r="M2" s="8"/>
    </row>
    <row r="3" spans="1:13" x14ac:dyDescent="0.15">
      <c r="A3">
        <v>1</v>
      </c>
      <c r="B3" s="9">
        <v>1</v>
      </c>
      <c r="C3" s="9">
        <v>-50</v>
      </c>
      <c r="D3" s="15">
        <f t="shared" ref="D3:D8" si="0">B3-$B$11</f>
        <v>-8.3333333333333339</v>
      </c>
      <c r="E3" s="15">
        <f t="shared" ref="E3:E8" si="1">C3-$B$12</f>
        <v>-41</v>
      </c>
      <c r="F3" s="15">
        <f>D3*E3</f>
        <v>341.66666666666669</v>
      </c>
      <c r="G3" s="15">
        <f>D3^2</f>
        <v>69.444444444444457</v>
      </c>
      <c r="H3" s="15">
        <f>E3^2</f>
        <v>1681</v>
      </c>
      <c r="I3" s="18">
        <f t="shared" ref="I3:I8" si="2">$B$18+$B$17*B3</f>
        <v>-31.67520215633424</v>
      </c>
      <c r="J3" s="15">
        <f>(C3-I3)^2</f>
        <v>335.79821601121728</v>
      </c>
      <c r="K3" s="19">
        <f t="shared" ref="K3:K8" si="3">(I3-$B$12)^2</f>
        <v>514.16479283062495</v>
      </c>
      <c r="L3" s="15">
        <f t="shared" ref="L3:L8" si="4">(C3-$B$12)^2</f>
        <v>1681</v>
      </c>
      <c r="M3" s="15">
        <f t="shared" ref="M3:M8" si="5">$B$12</f>
        <v>-9</v>
      </c>
    </row>
    <row r="4" spans="1:13" x14ac:dyDescent="0.15">
      <c r="A4">
        <v>2</v>
      </c>
      <c r="B4" s="9">
        <v>2</v>
      </c>
      <c r="C4" s="9">
        <v>-20</v>
      </c>
      <c r="D4" s="15">
        <f t="shared" si="0"/>
        <v>-7.3333333333333339</v>
      </c>
      <c r="E4" s="15">
        <f t="shared" si="1"/>
        <v>-11</v>
      </c>
      <c r="F4" s="15">
        <f t="shared" ref="F4:F8" si="6">D4*E4</f>
        <v>80.666666666666671</v>
      </c>
      <c r="G4" s="15">
        <f>D4^2</f>
        <v>53.777777777777786</v>
      </c>
      <c r="H4" s="15">
        <f t="shared" ref="H4:H8" si="7">E4^2</f>
        <v>121</v>
      </c>
      <c r="I4" s="18">
        <f t="shared" si="2"/>
        <v>-28.95417789757413</v>
      </c>
      <c r="J4" s="15">
        <f t="shared" ref="J4:J8" si="8">(C4-I4)^2</f>
        <v>80.177301821405067</v>
      </c>
      <c r="K4" s="19">
        <f t="shared" si="3"/>
        <v>398.16921556803595</v>
      </c>
      <c r="L4" s="15">
        <f t="shared" si="4"/>
        <v>121</v>
      </c>
      <c r="M4" s="15">
        <f t="shared" si="5"/>
        <v>-9</v>
      </c>
    </row>
    <row r="5" spans="1:13" x14ac:dyDescent="0.15">
      <c r="A5">
        <v>3</v>
      </c>
      <c r="B5" s="9">
        <v>10</v>
      </c>
      <c r="C5" s="9">
        <v>-1</v>
      </c>
      <c r="D5" s="15">
        <f t="shared" si="0"/>
        <v>0.66666666666666607</v>
      </c>
      <c r="E5" s="15">
        <f t="shared" si="1"/>
        <v>8</v>
      </c>
      <c r="F5" s="15">
        <f t="shared" si="6"/>
        <v>5.3333333333333286</v>
      </c>
      <c r="G5" s="15">
        <f>D5^2</f>
        <v>0.44444444444444364</v>
      </c>
      <c r="H5" s="15">
        <f>E5^2</f>
        <v>64</v>
      </c>
      <c r="I5" s="18">
        <f t="shared" si="2"/>
        <v>-7.185983827493267</v>
      </c>
      <c r="J5" s="15">
        <f t="shared" si="8"/>
        <v>38.26639591400825</v>
      </c>
      <c r="K5" s="19">
        <f t="shared" si="3"/>
        <v>3.2906546741159772</v>
      </c>
      <c r="L5" s="15">
        <f t="shared" si="4"/>
        <v>64</v>
      </c>
      <c r="M5" s="15">
        <f t="shared" si="5"/>
        <v>-9</v>
      </c>
    </row>
    <row r="6" spans="1:13" x14ac:dyDescent="0.15">
      <c r="A6">
        <v>4</v>
      </c>
      <c r="B6" s="9">
        <v>12</v>
      </c>
      <c r="C6" s="9">
        <v>1</v>
      </c>
      <c r="D6" s="15">
        <f t="shared" si="0"/>
        <v>2.6666666666666661</v>
      </c>
      <c r="E6" s="15">
        <f t="shared" si="1"/>
        <v>10</v>
      </c>
      <c r="F6" s="15">
        <f t="shared" si="6"/>
        <v>26.666666666666661</v>
      </c>
      <c r="G6" s="15">
        <f t="shared" ref="G6:G8" si="9">D6^2</f>
        <v>7.1111111111111081</v>
      </c>
      <c r="H6" s="15">
        <f t="shared" si="7"/>
        <v>100</v>
      </c>
      <c r="I6" s="18">
        <f t="shared" si="2"/>
        <v>-1.7439353099730539</v>
      </c>
      <c r="J6" s="15">
        <f t="shared" si="8"/>
        <v>7.5291809853169198</v>
      </c>
      <c r="K6" s="19">
        <f t="shared" si="3"/>
        <v>52.650474785855842</v>
      </c>
      <c r="L6" s="15">
        <f t="shared" si="4"/>
        <v>100</v>
      </c>
      <c r="M6" s="15">
        <f t="shared" si="5"/>
        <v>-9</v>
      </c>
    </row>
    <row r="7" spans="1:13" x14ac:dyDescent="0.15">
      <c r="A7">
        <v>5</v>
      </c>
      <c r="B7" s="9">
        <v>11</v>
      </c>
      <c r="C7" s="9">
        <v>7</v>
      </c>
      <c r="D7" s="15">
        <f t="shared" si="0"/>
        <v>1.6666666666666661</v>
      </c>
      <c r="E7" s="15">
        <f t="shared" si="1"/>
        <v>16</v>
      </c>
      <c r="F7" s="15">
        <f t="shared" si="6"/>
        <v>26.666666666666657</v>
      </c>
      <c r="G7" s="15">
        <f t="shared" si="9"/>
        <v>2.7777777777777759</v>
      </c>
      <c r="H7" s="15">
        <f t="shared" si="7"/>
        <v>256</v>
      </c>
      <c r="I7" s="18">
        <f t="shared" si="2"/>
        <v>-4.4649595687331605</v>
      </c>
      <c r="J7" s="15">
        <f t="shared" si="8"/>
        <v>131.44529791268604</v>
      </c>
      <c r="K7" s="19">
        <f t="shared" si="3"/>
        <v>20.566591713224923</v>
      </c>
      <c r="L7" s="15">
        <f t="shared" si="4"/>
        <v>256</v>
      </c>
      <c r="M7" s="15">
        <f t="shared" si="5"/>
        <v>-9</v>
      </c>
    </row>
    <row r="8" spans="1:13" x14ac:dyDescent="0.15">
      <c r="A8">
        <v>6</v>
      </c>
      <c r="B8" s="9">
        <v>20</v>
      </c>
      <c r="C8" s="9">
        <v>9</v>
      </c>
      <c r="D8" s="15">
        <f t="shared" si="0"/>
        <v>10.666666666666666</v>
      </c>
      <c r="E8" s="15">
        <f t="shared" si="1"/>
        <v>18</v>
      </c>
      <c r="F8" s="15">
        <f t="shared" si="6"/>
        <v>192</v>
      </c>
      <c r="G8" s="15">
        <f t="shared" si="9"/>
        <v>113.77777777777777</v>
      </c>
      <c r="H8" s="15">
        <f t="shared" si="7"/>
        <v>324</v>
      </c>
      <c r="I8" s="18">
        <f t="shared" si="2"/>
        <v>20.024258760107813</v>
      </c>
      <c r="J8" s="15">
        <f t="shared" si="8"/>
        <v>121.53428120981386</v>
      </c>
      <c r="K8" s="19">
        <f t="shared" si="3"/>
        <v>842.40759657369506</v>
      </c>
      <c r="L8" s="15">
        <f t="shared" si="4"/>
        <v>324</v>
      </c>
      <c r="M8" s="15">
        <f t="shared" si="5"/>
        <v>-9</v>
      </c>
    </row>
    <row r="9" spans="1:13" x14ac:dyDescent="0.15">
      <c r="A9" s="2" t="s">
        <v>12</v>
      </c>
      <c r="B9" s="1">
        <f>SUM(B3:B8)</f>
        <v>56</v>
      </c>
      <c r="C9" s="1">
        <f>SUM(C3:C8)</f>
        <v>-54</v>
      </c>
      <c r="D9" s="9"/>
      <c r="E9" s="9"/>
      <c r="F9" s="6">
        <f>SUM(F3:F8)</f>
        <v>673</v>
      </c>
      <c r="G9" s="6">
        <f>SUM(G3:G8)</f>
        <v>247.33333333333334</v>
      </c>
      <c r="H9" s="1">
        <f>SUM(H3:H8)</f>
        <v>2546</v>
      </c>
      <c r="I9" s="9"/>
      <c r="J9" s="1">
        <f>SUM(J3:J8)</f>
        <v>714.75067385444731</v>
      </c>
      <c r="K9" s="1">
        <f>SUM(K3:K8)</f>
        <v>1831.2493261455529</v>
      </c>
      <c r="L9" s="1">
        <f>SUM(L3:L8)</f>
        <v>2546</v>
      </c>
      <c r="M9" s="6"/>
    </row>
    <row r="10" spans="1:13" x14ac:dyDescent="0.15">
      <c r="A10" s="2" t="s">
        <v>13</v>
      </c>
      <c r="B10" s="1">
        <v>6</v>
      </c>
    </row>
    <row r="11" spans="1:13" x14ac:dyDescent="0.15">
      <c r="A11" s="2" t="s">
        <v>14</v>
      </c>
      <c r="B11" s="20">
        <f>SUM(B3:B8)/B10</f>
        <v>9.3333333333333339</v>
      </c>
      <c r="D11" s="2"/>
      <c r="E11" s="21"/>
      <c r="F11" s="2"/>
      <c r="G11" s="22"/>
      <c r="H11" s="2"/>
      <c r="I11" s="2"/>
      <c r="J11">
        <f>K9/L9</f>
        <v>0.71926524986078277</v>
      </c>
    </row>
    <row r="12" spans="1:13" x14ac:dyDescent="0.15">
      <c r="A12" s="2" t="s">
        <v>16</v>
      </c>
      <c r="B12" s="20">
        <f>SUM(C3:C8)/B10</f>
        <v>-9</v>
      </c>
      <c r="D12" s="2"/>
      <c r="E12" s="23"/>
      <c r="F12" s="2"/>
      <c r="G12" s="22"/>
      <c r="I12" s="7" t="s">
        <v>18</v>
      </c>
      <c r="J12">
        <f>1-(J9/L9)</f>
        <v>0.71926524986078266</v>
      </c>
    </row>
    <row r="13" spans="1:13" x14ac:dyDescent="0.15">
      <c r="A13" s="2" t="s">
        <v>19</v>
      </c>
      <c r="B13" s="3">
        <f>G9/B10</f>
        <v>41.222222222222221</v>
      </c>
      <c r="C13" s="3">
        <f>B13^0.5</f>
        <v>6.4204534280860743</v>
      </c>
      <c r="D13" s="2"/>
      <c r="E13" s="2"/>
      <c r="F13" s="2"/>
      <c r="G13" s="22"/>
      <c r="H13" s="2"/>
      <c r="I13" s="2"/>
      <c r="J13">
        <f>B16^2</f>
        <v>0.71926524986078255</v>
      </c>
    </row>
    <row r="14" spans="1:13" x14ac:dyDescent="0.15">
      <c r="A14" s="2" t="s">
        <v>20</v>
      </c>
      <c r="B14" s="3">
        <f>H9/B10</f>
        <v>424.33333333333331</v>
      </c>
      <c r="C14" s="3">
        <f>B14^0.5</f>
        <v>20.599352740640501</v>
      </c>
    </row>
    <row r="15" spans="1:13" x14ac:dyDescent="0.15">
      <c r="A15" s="2" t="s">
        <v>55</v>
      </c>
      <c r="B15" s="3">
        <f>F9/B10</f>
        <v>112.16666666666667</v>
      </c>
    </row>
    <row r="16" spans="1:13" x14ac:dyDescent="0.15">
      <c r="A16" s="2" t="s">
        <v>56</v>
      </c>
      <c r="B16" s="3">
        <f>B15/(C13*C14)</f>
        <v>0.84809507123952943</v>
      </c>
    </row>
    <row r="17" spans="1:2" x14ac:dyDescent="0.15">
      <c r="A17" s="2" t="s">
        <v>15</v>
      </c>
      <c r="B17" s="3">
        <f>B15/(G9/B10)</f>
        <v>2.7210242587601079</v>
      </c>
    </row>
    <row r="18" spans="1:2" x14ac:dyDescent="0.15">
      <c r="A18" s="2" t="s">
        <v>57</v>
      </c>
      <c r="B18" s="3">
        <f>B12-B17*B11</f>
        <v>-34.396226415094347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5D20-9AA9-4ADA-9F1E-93BACA28BC3C}">
  <dimension ref="A1:P26"/>
  <sheetViews>
    <sheetView zoomScale="80" zoomScaleNormal="80" workbookViewId="0">
      <selection activeCell="C25" sqref="C25"/>
    </sheetView>
  </sheetViews>
  <sheetFormatPr baseColWidth="10" defaultColWidth="8.83203125" defaultRowHeight="13" x14ac:dyDescent="0.15"/>
  <cols>
    <col min="1" max="1" width="11.5" bestFit="1" customWidth="1"/>
    <col min="2" max="2" width="12.6640625" style="3" customWidth="1"/>
    <col min="3" max="3" width="17.6640625" style="3" bestFit="1" customWidth="1"/>
    <col min="4" max="4" width="11.83203125" bestFit="1" customWidth="1"/>
    <col min="5" max="5" width="11.6640625" bestFit="1" customWidth="1"/>
    <col min="6" max="6" width="10.83203125" customWidth="1"/>
    <col min="7" max="8" width="10.6640625" style="9" customWidth="1"/>
    <col min="11" max="11" width="9.6640625" customWidth="1"/>
    <col min="12" max="12" width="16.6640625" bestFit="1" customWidth="1"/>
    <col min="13" max="13" width="12.33203125" customWidth="1"/>
    <col min="14" max="14" width="13.6640625" bestFit="1" customWidth="1"/>
    <col min="15" max="15" width="21" bestFit="1" customWidth="1"/>
    <col min="16" max="16" width="14.5" bestFit="1" customWidth="1"/>
  </cols>
  <sheetData>
    <row r="1" spans="1:16" x14ac:dyDescent="0.15">
      <c r="C1" s="3" t="s">
        <v>47</v>
      </c>
      <c r="D1" s="8" t="s">
        <v>46</v>
      </c>
      <c r="E1" s="8" t="s">
        <v>45</v>
      </c>
      <c r="K1" t="s">
        <v>44</v>
      </c>
      <c r="L1" t="s">
        <v>43</v>
      </c>
      <c r="M1" t="s">
        <v>42</v>
      </c>
      <c r="N1" t="s">
        <v>44</v>
      </c>
      <c r="O1" t="s">
        <v>43</v>
      </c>
      <c r="P1" t="s">
        <v>42</v>
      </c>
    </row>
    <row r="2" spans="1:16" s="2" customFormat="1" x14ac:dyDescent="0.15">
      <c r="B2" s="1" t="s">
        <v>0</v>
      </c>
      <c r="C2" s="1" t="s">
        <v>41</v>
      </c>
      <c r="D2" s="2" t="s">
        <v>40</v>
      </c>
      <c r="E2" s="2" t="s">
        <v>39</v>
      </c>
      <c r="F2" s="8" t="s">
        <v>5</v>
      </c>
      <c r="G2" s="8" t="s">
        <v>4</v>
      </c>
      <c r="H2" s="8" t="s">
        <v>6</v>
      </c>
      <c r="I2" s="2" t="s">
        <v>38</v>
      </c>
      <c r="J2" s="2" t="s">
        <v>37</v>
      </c>
      <c r="K2" s="2" t="s">
        <v>36</v>
      </c>
      <c r="L2" s="2" t="s">
        <v>35</v>
      </c>
      <c r="M2" s="2" t="s">
        <v>34</v>
      </c>
      <c r="N2" s="2" t="s">
        <v>33</v>
      </c>
      <c r="O2" s="2" t="s">
        <v>32</v>
      </c>
      <c r="P2" s="2" t="s">
        <v>31</v>
      </c>
    </row>
    <row r="3" spans="1:16" x14ac:dyDescent="0.15">
      <c r="A3">
        <v>1</v>
      </c>
      <c r="B3" s="3">
        <v>498.9</v>
      </c>
      <c r="C3" s="3">
        <v>15.5</v>
      </c>
      <c r="D3" s="4">
        <f t="shared" ref="D3:D16" si="0">B3-$B$19</f>
        <v>-123.25714285714275</v>
      </c>
      <c r="E3" s="4">
        <f t="shared" ref="E3:E16" si="1">C3-$B$20</f>
        <v>-3.3928571428571423</v>
      </c>
      <c r="F3" s="4">
        <f t="shared" ref="F3:F16" si="2">D3*E3</f>
        <v>418.19387755101997</v>
      </c>
      <c r="G3" s="15">
        <f t="shared" ref="G3:G16" si="3">D3^2</f>
        <v>15192.323265306097</v>
      </c>
      <c r="H3" s="15">
        <f t="shared" ref="H3:H16" si="4">E3^2</f>
        <v>11.511479591836732</v>
      </c>
      <c r="I3" s="4">
        <f t="shared" ref="I3:I16" si="5">$B$26+$B$25*B3</f>
        <v>11.593099097252502</v>
      </c>
      <c r="J3" s="4">
        <f t="shared" ref="J3:J16" si="6">$B$20</f>
        <v>18.892857142857142</v>
      </c>
      <c r="K3" s="14">
        <f t="shared" ref="K3:K16" si="7">C3-J3</f>
        <v>-3.3928571428571423</v>
      </c>
      <c r="L3" s="4">
        <f t="shared" ref="L3:L16" si="8">I3-J3</f>
        <v>-7.2997580456046407</v>
      </c>
      <c r="M3" s="4">
        <f t="shared" ref="M3:M16" si="9">I3-C3</f>
        <v>-3.9069009027474983</v>
      </c>
      <c r="N3" s="5">
        <f t="shared" ref="N3:N16" si="10">K3^2</f>
        <v>11.511479591836732</v>
      </c>
      <c r="O3" s="5">
        <f t="shared" ref="O3:O16" si="11">L3^2</f>
        <v>53.286467524369684</v>
      </c>
      <c r="P3" s="5">
        <f t="shared" ref="P3:P16" si="12">M3^2</f>
        <v>15.263874663889217</v>
      </c>
    </row>
    <row r="4" spans="1:16" x14ac:dyDescent="0.15">
      <c r="A4">
        <v>2</v>
      </c>
      <c r="B4" s="3">
        <v>488.1</v>
      </c>
      <c r="C4" s="3">
        <v>6.4</v>
      </c>
      <c r="D4" s="4">
        <f t="shared" si="0"/>
        <v>-134.05714285714271</v>
      </c>
      <c r="E4" s="4">
        <f t="shared" si="1"/>
        <v>-12.492857142857142</v>
      </c>
      <c r="F4" s="4">
        <f t="shared" si="2"/>
        <v>1674.7567346938756</v>
      </c>
      <c r="G4" s="15">
        <f t="shared" si="3"/>
        <v>17971.317551020369</v>
      </c>
      <c r="H4" s="15">
        <f t="shared" si="4"/>
        <v>156.07147959183672</v>
      </c>
      <c r="I4" s="4">
        <f t="shared" si="5"/>
        <v>10.95348191105905</v>
      </c>
      <c r="J4" s="4">
        <f t="shared" si="6"/>
        <v>18.892857142857142</v>
      </c>
      <c r="K4" s="14">
        <f t="shared" si="7"/>
        <v>-12.492857142857142</v>
      </c>
      <c r="L4" s="4">
        <f t="shared" si="8"/>
        <v>-7.9393752317980919</v>
      </c>
      <c r="M4" s="4">
        <f t="shared" si="9"/>
        <v>4.5534819110590501</v>
      </c>
      <c r="N4" s="5">
        <f t="shared" si="10"/>
        <v>156.07147959183672</v>
      </c>
      <c r="O4" s="5">
        <f t="shared" si="11"/>
        <v>63.033679071289008</v>
      </c>
      <c r="P4" s="5">
        <f t="shared" si="12"/>
        <v>20.734197514341979</v>
      </c>
    </row>
    <row r="5" spans="1:16" x14ac:dyDescent="0.15">
      <c r="A5">
        <v>3</v>
      </c>
      <c r="B5" s="3">
        <v>817.3</v>
      </c>
      <c r="C5" s="3">
        <v>32.200000000000003</v>
      </c>
      <c r="D5" s="4">
        <f t="shared" si="0"/>
        <v>195.14285714285722</v>
      </c>
      <c r="E5" s="4">
        <f t="shared" si="1"/>
        <v>13.30714285714286</v>
      </c>
      <c r="F5" s="4">
        <f t="shared" si="2"/>
        <v>2596.793877551022</v>
      </c>
      <c r="G5" s="15">
        <f t="shared" si="3"/>
        <v>38080.734693877581</v>
      </c>
      <c r="H5" s="15">
        <f t="shared" si="4"/>
        <v>177.08005102040826</v>
      </c>
      <c r="I5" s="4">
        <f t="shared" si="5"/>
        <v>30.44996132725208</v>
      </c>
      <c r="J5" s="4">
        <f t="shared" si="6"/>
        <v>18.892857142857142</v>
      </c>
      <c r="K5" s="14">
        <f t="shared" si="7"/>
        <v>13.30714285714286</v>
      </c>
      <c r="L5" s="4">
        <f t="shared" si="8"/>
        <v>11.557104184394937</v>
      </c>
      <c r="M5" s="4">
        <f t="shared" si="9"/>
        <v>-1.7500386727479231</v>
      </c>
      <c r="N5" s="5">
        <f t="shared" si="10"/>
        <v>177.08005102040826</v>
      </c>
      <c r="O5" s="5">
        <f t="shared" si="11"/>
        <v>133.56665712895898</v>
      </c>
      <c r="P5" s="5">
        <f t="shared" si="12"/>
        <v>3.0626353561133124</v>
      </c>
    </row>
    <row r="6" spans="1:16" x14ac:dyDescent="0.15">
      <c r="A6">
        <v>4</v>
      </c>
      <c r="B6" s="3">
        <v>494.7</v>
      </c>
      <c r="C6" s="3">
        <v>5.4</v>
      </c>
      <c r="D6" s="4">
        <f t="shared" si="0"/>
        <v>-127.45714285714274</v>
      </c>
      <c r="E6" s="4">
        <f t="shared" si="1"/>
        <v>-13.492857142857142</v>
      </c>
      <c r="F6" s="4">
        <f t="shared" si="2"/>
        <v>1719.7610204081616</v>
      </c>
      <c r="G6" s="15">
        <f t="shared" si="3"/>
        <v>16245.323265306093</v>
      </c>
      <c r="H6" s="15">
        <f t="shared" si="4"/>
        <v>182.05719387755099</v>
      </c>
      <c r="I6" s="4">
        <f t="shared" si="5"/>
        <v>11.344359080399492</v>
      </c>
      <c r="J6" s="4">
        <f t="shared" si="6"/>
        <v>18.892857142857142</v>
      </c>
      <c r="K6" s="14">
        <f t="shared" si="7"/>
        <v>-13.492857142857142</v>
      </c>
      <c r="L6" s="4">
        <f t="shared" si="8"/>
        <v>-7.5484980624576501</v>
      </c>
      <c r="M6" s="4">
        <f t="shared" si="9"/>
        <v>5.9443590803994919</v>
      </c>
      <c r="N6" s="5">
        <f t="shared" si="10"/>
        <v>182.05719387755099</v>
      </c>
      <c r="O6" s="5">
        <f t="shared" si="11"/>
        <v>56.979822998926899</v>
      </c>
      <c r="P6" s="5">
        <f t="shared" si="12"/>
        <v>35.335404876727893</v>
      </c>
    </row>
    <row r="7" spans="1:16" x14ac:dyDescent="0.15">
      <c r="A7">
        <v>5</v>
      </c>
      <c r="B7" s="3">
        <v>573.1</v>
      </c>
      <c r="C7" s="3">
        <v>5.9</v>
      </c>
      <c r="D7" s="4">
        <f t="shared" si="0"/>
        <v>-49.057142857142708</v>
      </c>
      <c r="E7" s="4">
        <f t="shared" si="1"/>
        <v>-12.992857142857142</v>
      </c>
      <c r="F7" s="4">
        <f t="shared" si="2"/>
        <v>637.39244897958986</v>
      </c>
      <c r="G7" s="15">
        <f t="shared" si="3"/>
        <v>2406.6032653061079</v>
      </c>
      <c r="H7" s="15">
        <f t="shared" si="4"/>
        <v>168.81433673469385</v>
      </c>
      <c r="I7" s="4">
        <f t="shared" si="5"/>
        <v>15.987506061655676</v>
      </c>
      <c r="J7" s="4">
        <f t="shared" si="6"/>
        <v>18.892857142857142</v>
      </c>
      <c r="K7" s="14">
        <f t="shared" si="7"/>
        <v>-12.992857142857142</v>
      </c>
      <c r="L7" s="4">
        <f t="shared" si="8"/>
        <v>-2.9053510812014665</v>
      </c>
      <c r="M7" s="4">
        <f t="shared" si="9"/>
        <v>10.087506061655676</v>
      </c>
      <c r="N7" s="5">
        <f t="shared" si="10"/>
        <v>168.81433673469385</v>
      </c>
      <c r="O7" s="5">
        <f t="shared" si="11"/>
        <v>8.4410649050385302</v>
      </c>
      <c r="P7" s="5">
        <f t="shared" si="12"/>
        <v>101.75777854393999</v>
      </c>
    </row>
    <row r="8" spans="1:16" x14ac:dyDescent="0.15">
      <c r="A8">
        <v>6</v>
      </c>
      <c r="B8" s="3">
        <v>493.2</v>
      </c>
      <c r="C8" s="3">
        <v>29.8</v>
      </c>
      <c r="D8" s="4">
        <f t="shared" si="0"/>
        <v>-128.95714285714274</v>
      </c>
      <c r="E8" s="4">
        <f t="shared" si="1"/>
        <v>10.907142857142858</v>
      </c>
      <c r="F8" s="4">
        <f t="shared" si="2"/>
        <v>-1406.5539795918357</v>
      </c>
      <c r="G8" s="15">
        <f t="shared" si="3"/>
        <v>16629.944693877522</v>
      </c>
      <c r="H8" s="15">
        <f t="shared" si="4"/>
        <v>118.96576530612248</v>
      </c>
      <c r="I8" s="4">
        <f t="shared" si="5"/>
        <v>11.255523360094845</v>
      </c>
      <c r="J8" s="4">
        <f t="shared" si="6"/>
        <v>18.892857142857142</v>
      </c>
      <c r="K8" s="14">
        <f t="shared" si="7"/>
        <v>10.907142857142858</v>
      </c>
      <c r="L8" s="4">
        <f t="shared" si="8"/>
        <v>-7.6373337827622976</v>
      </c>
      <c r="M8" s="4">
        <f t="shared" si="9"/>
        <v>-18.544476639905156</v>
      </c>
      <c r="N8" s="5">
        <f t="shared" si="10"/>
        <v>118.96576530612248</v>
      </c>
      <c r="O8" s="5">
        <f t="shared" si="11"/>
        <v>58.328867309322263</v>
      </c>
      <c r="P8" s="5">
        <f t="shared" si="12"/>
        <v>343.897613847988</v>
      </c>
    </row>
    <row r="9" spans="1:16" x14ac:dyDescent="0.15">
      <c r="A9">
        <v>7</v>
      </c>
      <c r="B9" s="3">
        <v>588.5</v>
      </c>
      <c r="C9" s="3">
        <v>15.7</v>
      </c>
      <c r="D9" s="4">
        <f t="shared" si="0"/>
        <v>-33.65714285714273</v>
      </c>
      <c r="E9" s="4">
        <f t="shared" si="1"/>
        <v>-3.1928571428571431</v>
      </c>
      <c r="F9" s="4">
        <f t="shared" si="2"/>
        <v>107.46244897959144</v>
      </c>
      <c r="G9" s="15">
        <f t="shared" si="3"/>
        <v>1132.8032653061139</v>
      </c>
      <c r="H9" s="15">
        <f t="shared" si="4"/>
        <v>10.194336734693879</v>
      </c>
      <c r="I9" s="4">
        <f t="shared" si="5"/>
        <v>16.899552790116704</v>
      </c>
      <c r="J9" s="4">
        <f t="shared" si="6"/>
        <v>18.892857142857142</v>
      </c>
      <c r="K9" s="14">
        <f t="shared" si="7"/>
        <v>-3.1928571428571431</v>
      </c>
      <c r="L9" s="4">
        <f t="shared" si="8"/>
        <v>-1.9933043527404379</v>
      </c>
      <c r="M9" s="4">
        <f t="shared" si="9"/>
        <v>1.1995527901167051</v>
      </c>
      <c r="N9" s="5">
        <f t="shared" si="10"/>
        <v>10.194336734693879</v>
      </c>
      <c r="O9" s="5">
        <f t="shared" si="11"/>
        <v>3.9732622426539761</v>
      </c>
      <c r="P9" s="5">
        <f t="shared" si="12"/>
        <v>1.4389268962767721</v>
      </c>
    </row>
    <row r="10" spans="1:16" x14ac:dyDescent="0.15">
      <c r="A10">
        <v>8</v>
      </c>
      <c r="B10" s="3">
        <v>512.6</v>
      </c>
      <c r="C10" s="3">
        <v>5.3</v>
      </c>
      <c r="D10" s="4">
        <f t="shared" si="0"/>
        <v>-109.55714285714271</v>
      </c>
      <c r="E10" s="4">
        <f t="shared" si="1"/>
        <v>-13.592857142857142</v>
      </c>
      <c r="F10" s="4">
        <f t="shared" si="2"/>
        <v>1489.1945918367326</v>
      </c>
      <c r="G10" s="15">
        <f t="shared" si="3"/>
        <v>12002.767551020375</v>
      </c>
      <c r="H10" s="15">
        <f t="shared" si="4"/>
        <v>184.7657653061224</v>
      </c>
      <c r="I10" s="4">
        <f t="shared" si="5"/>
        <v>12.404465342701606</v>
      </c>
      <c r="J10" s="4">
        <f t="shared" si="6"/>
        <v>18.892857142857142</v>
      </c>
      <c r="K10" s="14">
        <f t="shared" si="7"/>
        <v>-13.592857142857142</v>
      </c>
      <c r="L10" s="4">
        <f t="shared" si="8"/>
        <v>-6.4883918001555365</v>
      </c>
      <c r="M10" s="4">
        <f t="shared" si="9"/>
        <v>7.104465342701606</v>
      </c>
      <c r="N10" s="5">
        <f t="shared" si="10"/>
        <v>184.7657653061224</v>
      </c>
      <c r="O10" s="5">
        <f t="shared" si="11"/>
        <v>42.099228152325601</v>
      </c>
      <c r="P10" s="5">
        <f t="shared" si="12"/>
        <v>50.473427805648249</v>
      </c>
    </row>
    <row r="11" spans="1:16" x14ac:dyDescent="0.15">
      <c r="A11">
        <v>9</v>
      </c>
      <c r="B11" s="3">
        <v>603.20000000000005</v>
      </c>
      <c r="C11" s="3">
        <v>16.8</v>
      </c>
      <c r="D11" s="4">
        <f t="shared" si="0"/>
        <v>-18.957142857142685</v>
      </c>
      <c r="E11" s="4">
        <f t="shared" si="1"/>
        <v>-2.0928571428571416</v>
      </c>
      <c r="F11" s="4">
        <f t="shared" si="2"/>
        <v>39.674591836734308</v>
      </c>
      <c r="G11" s="15">
        <f t="shared" si="3"/>
        <v>359.37326530611591</v>
      </c>
      <c r="H11" s="15">
        <f t="shared" si="4"/>
        <v>4.3800510204081577</v>
      </c>
      <c r="I11" s="4">
        <f t="shared" si="5"/>
        <v>17.770142849102239</v>
      </c>
      <c r="J11" s="4">
        <f t="shared" si="6"/>
        <v>18.892857142857142</v>
      </c>
      <c r="K11" s="14">
        <f t="shared" si="7"/>
        <v>-2.0928571428571416</v>
      </c>
      <c r="L11" s="4">
        <f t="shared" si="8"/>
        <v>-1.1227142937549033</v>
      </c>
      <c r="M11" s="4">
        <f t="shared" si="9"/>
        <v>0.97014284910223836</v>
      </c>
      <c r="N11" s="5">
        <f t="shared" si="10"/>
        <v>4.3800510204081577</v>
      </c>
      <c r="O11" s="5">
        <f t="shared" si="11"/>
        <v>1.2604873854015712</v>
      </c>
      <c r="P11" s="5">
        <f t="shared" si="12"/>
        <v>0.94117714766420846</v>
      </c>
    </row>
    <row r="12" spans="1:16" x14ac:dyDescent="0.15">
      <c r="A12">
        <v>10</v>
      </c>
      <c r="B12" s="3">
        <v>551.20000000000005</v>
      </c>
      <c r="C12" s="3">
        <v>7.2</v>
      </c>
      <c r="D12" s="4">
        <f t="shared" si="0"/>
        <v>-70.957142857142685</v>
      </c>
      <c r="E12" s="4">
        <f t="shared" si="1"/>
        <v>-11.692857142857143</v>
      </c>
      <c r="F12" s="4">
        <f t="shared" si="2"/>
        <v>829.69173469387556</v>
      </c>
      <c r="G12" s="15">
        <f t="shared" si="3"/>
        <v>5034.9161224489553</v>
      </c>
      <c r="H12" s="15">
        <f t="shared" si="4"/>
        <v>136.72290816326532</v>
      </c>
      <c r="I12" s="4">
        <f t="shared" si="5"/>
        <v>14.69050454520784</v>
      </c>
      <c r="J12" s="4">
        <f t="shared" si="6"/>
        <v>18.892857142857142</v>
      </c>
      <c r="K12" s="14">
        <f t="shared" si="7"/>
        <v>-11.692857142857143</v>
      </c>
      <c r="L12" s="4">
        <f t="shared" si="8"/>
        <v>-4.2023525976493019</v>
      </c>
      <c r="M12" s="4">
        <f t="shared" si="9"/>
        <v>7.4905045452078403</v>
      </c>
      <c r="N12" s="5">
        <f t="shared" si="10"/>
        <v>136.72290816326532</v>
      </c>
      <c r="O12" s="5">
        <f t="shared" si="11"/>
        <v>17.659767354969837</v>
      </c>
      <c r="P12" s="5">
        <f t="shared" si="12"/>
        <v>56.107658341779313</v>
      </c>
    </row>
    <row r="13" spans="1:16" x14ac:dyDescent="0.15">
      <c r="A13">
        <v>11</v>
      </c>
      <c r="B13" s="3">
        <v>341.7</v>
      </c>
      <c r="C13" s="3">
        <v>4.5999999999999996</v>
      </c>
      <c r="D13" s="4">
        <f t="shared" si="0"/>
        <v>-280.45714285714274</v>
      </c>
      <c r="E13" s="4">
        <f t="shared" si="1"/>
        <v>-14.292857142857143</v>
      </c>
      <c r="F13" s="4">
        <f t="shared" si="2"/>
        <v>4008.5338775510186</v>
      </c>
      <c r="G13" s="15">
        <f t="shared" si="3"/>
        <v>78656.208979591771</v>
      </c>
      <c r="H13" s="15">
        <f t="shared" si="4"/>
        <v>204.28576530612244</v>
      </c>
      <c r="I13" s="4">
        <f t="shared" si="5"/>
        <v>2.2831156093255736</v>
      </c>
      <c r="J13" s="4">
        <f t="shared" si="6"/>
        <v>18.892857142857142</v>
      </c>
      <c r="K13" s="14">
        <f t="shared" si="7"/>
        <v>-14.292857142857143</v>
      </c>
      <c r="L13" s="4">
        <f t="shared" si="8"/>
        <v>-16.609741533531569</v>
      </c>
      <c r="M13" s="4">
        <f t="shared" si="9"/>
        <v>-2.3168843906744261</v>
      </c>
      <c r="N13" s="5">
        <f t="shared" si="10"/>
        <v>204.28576530612244</v>
      </c>
      <c r="O13" s="5">
        <f t="shared" si="11"/>
        <v>275.88351381072363</v>
      </c>
      <c r="P13" s="5">
        <f t="shared" si="12"/>
        <v>5.3679532797508065</v>
      </c>
    </row>
    <row r="14" spans="1:16" x14ac:dyDescent="0.15">
      <c r="A14">
        <v>12</v>
      </c>
      <c r="B14" s="3">
        <v>1216</v>
      </c>
      <c r="C14" s="3">
        <v>50.6</v>
      </c>
      <c r="D14" s="4">
        <f t="shared" si="0"/>
        <v>593.84285714285727</v>
      </c>
      <c r="E14" s="4">
        <f t="shared" si="1"/>
        <v>31.707142857142859</v>
      </c>
      <c r="F14" s="4">
        <f t="shared" si="2"/>
        <v>18829.060306122454</v>
      </c>
      <c r="G14" s="15">
        <f t="shared" si="3"/>
        <v>352649.33897959196</v>
      </c>
      <c r="H14" s="15">
        <f t="shared" si="4"/>
        <v>1005.3429081632654</v>
      </c>
      <c r="I14" s="4">
        <f t="shared" si="5"/>
        <v>54.062495784227053</v>
      </c>
      <c r="J14" s="4">
        <f t="shared" si="6"/>
        <v>18.892857142857142</v>
      </c>
      <c r="K14" s="14">
        <f t="shared" si="7"/>
        <v>31.707142857142859</v>
      </c>
      <c r="L14" s="4">
        <f t="shared" si="8"/>
        <v>35.169638641369914</v>
      </c>
      <c r="M14" s="4">
        <f t="shared" si="9"/>
        <v>3.4624957842270518</v>
      </c>
      <c r="N14" s="5">
        <f t="shared" si="10"/>
        <v>1005.3429081632654</v>
      </c>
      <c r="O14" s="5">
        <f t="shared" si="11"/>
        <v>1236.9034821645398</v>
      </c>
      <c r="P14" s="5">
        <f t="shared" si="12"/>
        <v>11.988877055790107</v>
      </c>
    </row>
    <row r="15" spans="1:16" x14ac:dyDescent="0.15">
      <c r="A15">
        <v>13</v>
      </c>
      <c r="B15" s="3">
        <v>754.1</v>
      </c>
      <c r="C15" s="3">
        <v>35.9</v>
      </c>
      <c r="D15" s="4">
        <f t="shared" si="0"/>
        <v>131.94285714285729</v>
      </c>
      <c r="E15" s="4">
        <f t="shared" si="1"/>
        <v>17.007142857142856</v>
      </c>
      <c r="F15" s="4">
        <f t="shared" si="2"/>
        <v>2243.9710204081657</v>
      </c>
      <c r="G15" s="15">
        <f t="shared" si="3"/>
        <v>17408.917551020448</v>
      </c>
      <c r="H15" s="15">
        <f t="shared" si="4"/>
        <v>289.24290816326527</v>
      </c>
      <c r="I15" s="4">
        <f t="shared" si="5"/>
        <v>26.707016311749651</v>
      </c>
      <c r="J15" s="4">
        <f t="shared" si="6"/>
        <v>18.892857142857142</v>
      </c>
      <c r="K15" s="14">
        <f t="shared" si="7"/>
        <v>17.007142857142856</v>
      </c>
      <c r="L15" s="4">
        <f t="shared" si="8"/>
        <v>7.8141591688925089</v>
      </c>
      <c r="M15" s="4">
        <f t="shared" si="9"/>
        <v>-9.1929836882503473</v>
      </c>
      <c r="N15" s="5">
        <f t="shared" si="10"/>
        <v>289.24290816326527</v>
      </c>
      <c r="O15" s="5">
        <f t="shared" si="11"/>
        <v>61.061083516786866</v>
      </c>
      <c r="P15" s="5">
        <f t="shared" si="12"/>
        <v>84.51094909243696</v>
      </c>
    </row>
    <row r="16" spans="1:16" x14ac:dyDescent="0.15">
      <c r="A16">
        <v>14</v>
      </c>
      <c r="B16" s="3">
        <v>777.6</v>
      </c>
      <c r="C16" s="3">
        <v>33.200000000000003</v>
      </c>
      <c r="D16" s="4">
        <f t="shared" si="0"/>
        <v>155.44285714285729</v>
      </c>
      <c r="E16" s="4">
        <f t="shared" si="1"/>
        <v>14.30714285714286</v>
      </c>
      <c r="F16" s="4">
        <f t="shared" si="2"/>
        <v>2223.9431632653086</v>
      </c>
      <c r="G16" s="15">
        <f t="shared" si="3"/>
        <v>24162.48183673474</v>
      </c>
      <c r="H16" s="15">
        <f t="shared" si="4"/>
        <v>204.69433673469396</v>
      </c>
      <c r="I16" s="4">
        <f t="shared" si="5"/>
        <v>28.09877592985578</v>
      </c>
      <c r="J16" s="4">
        <f t="shared" si="6"/>
        <v>18.892857142857142</v>
      </c>
      <c r="K16" s="14">
        <f t="shared" si="7"/>
        <v>14.30714285714286</v>
      </c>
      <c r="L16" s="4">
        <f t="shared" si="8"/>
        <v>9.2059187869986374</v>
      </c>
      <c r="M16" s="4">
        <f t="shared" si="9"/>
        <v>-5.1012240701442231</v>
      </c>
      <c r="N16" s="5">
        <f t="shared" si="10"/>
        <v>204.69433673469396</v>
      </c>
      <c r="O16" s="5">
        <f t="shared" si="11"/>
        <v>84.748940712814459</v>
      </c>
      <c r="P16" s="5">
        <f t="shared" si="12"/>
        <v>26.022487013818793</v>
      </c>
    </row>
    <row r="17" spans="1:16" x14ac:dyDescent="0.15">
      <c r="A17" s="2" t="s">
        <v>12</v>
      </c>
      <c r="B17" s="1">
        <f>SUM(B3:B16)</f>
        <v>8710.1999999999989</v>
      </c>
      <c r="C17" s="1">
        <f>SUM(C3:C16)</f>
        <v>264.5</v>
      </c>
      <c r="D17" s="1"/>
      <c r="E17" s="1"/>
      <c r="F17" s="6">
        <f>SUM(F3:F16)</f>
        <v>35411.875714285714</v>
      </c>
      <c r="G17" s="6">
        <f>SUM(G3:G16)</f>
        <v>597933.05428571417</v>
      </c>
      <c r="H17" s="6">
        <f>SUM(H3:H16)</f>
        <v>2854.1292857142857</v>
      </c>
      <c r="J17" s="1"/>
      <c r="K17" s="1"/>
      <c r="L17" s="1"/>
      <c r="M17" s="6"/>
      <c r="N17" s="6">
        <f>SUM(N3:N16)</f>
        <v>2854.1292857142857</v>
      </c>
      <c r="O17" s="6">
        <f>SUM(O3:O16)</f>
        <v>2097.226324278121</v>
      </c>
      <c r="P17" s="6">
        <f>SUM(P3:P16)</f>
        <v>756.9029614361657</v>
      </c>
    </row>
    <row r="18" spans="1:16" x14ac:dyDescent="0.15">
      <c r="B18"/>
      <c r="C18"/>
    </row>
    <row r="19" spans="1:16" x14ac:dyDescent="0.15">
      <c r="A19" t="s">
        <v>30</v>
      </c>
      <c r="B19" s="5">
        <f>B17/A16</f>
        <v>622.15714285714273</v>
      </c>
      <c r="C19"/>
    </row>
    <row r="20" spans="1:16" x14ac:dyDescent="0.15">
      <c r="A20" t="s">
        <v>29</v>
      </c>
      <c r="B20" s="5">
        <f>C17/A16</f>
        <v>18.892857142857142</v>
      </c>
      <c r="C20"/>
    </row>
    <row r="21" spans="1:16" x14ac:dyDescent="0.15">
      <c r="A21" t="s">
        <v>28</v>
      </c>
      <c r="B21" s="5">
        <f>G17/A16</f>
        <v>42709.503877551011</v>
      </c>
      <c r="C21" t="s">
        <v>27</v>
      </c>
      <c r="D21" s="4">
        <f>B21^0.5</f>
        <v>206.66277816179431</v>
      </c>
      <c r="F21" s="16" t="s">
        <v>18</v>
      </c>
      <c r="G21" s="17">
        <f>O17/N17</f>
        <v>0.73480424827821378</v>
      </c>
    </row>
    <row r="22" spans="1:16" x14ac:dyDescent="0.15">
      <c r="A22" t="s">
        <v>26</v>
      </c>
      <c r="B22" s="5">
        <f>H17/A16</f>
        <v>203.86637755102041</v>
      </c>
      <c r="C22" t="s">
        <v>25</v>
      </c>
      <c r="D22" s="4">
        <f>B22^0.5</f>
        <v>14.278178369491691</v>
      </c>
      <c r="G22" s="17">
        <f>1-(P17/N17)</f>
        <v>0.73480424827821345</v>
      </c>
    </row>
    <row r="23" spans="1:16" x14ac:dyDescent="0.15">
      <c r="A23" t="s">
        <v>24</v>
      </c>
      <c r="B23" s="5">
        <f>F17/A16</f>
        <v>2529.4196938775508</v>
      </c>
      <c r="C23"/>
      <c r="G23" s="17">
        <f>B24^2</f>
        <v>0.73480424827821356</v>
      </c>
    </row>
    <row r="24" spans="1:16" x14ac:dyDescent="0.15">
      <c r="A24" t="s">
        <v>23</v>
      </c>
      <c r="B24" s="5">
        <f>B23/(D21*D22)</f>
        <v>0.85720723764922424</v>
      </c>
    </row>
    <row r="25" spans="1:16" x14ac:dyDescent="0.15">
      <c r="A25" t="s">
        <v>15</v>
      </c>
      <c r="B25" s="5">
        <f>B23/B21</f>
        <v>5.9223813536430837E-2</v>
      </c>
      <c r="C25"/>
    </row>
    <row r="26" spans="1:16" x14ac:dyDescent="0.15">
      <c r="A26" t="s">
        <v>17</v>
      </c>
      <c r="B26" s="5">
        <f>B20-B25*B19</f>
        <v>-17.953661476072842</v>
      </c>
      <c r="C26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FD1F-769A-4FCF-BF3F-9E52D47E0CC8}">
  <dimension ref="A2:N31"/>
  <sheetViews>
    <sheetView zoomScale="80" zoomScaleNormal="80" workbookViewId="0">
      <selection activeCell="H28" sqref="H28"/>
    </sheetView>
  </sheetViews>
  <sheetFormatPr baseColWidth="10" defaultColWidth="8.83203125" defaultRowHeight="13" x14ac:dyDescent="0.15"/>
  <cols>
    <col min="3" max="4" width="8.83203125" style="9"/>
    <col min="13" max="13" width="8.6640625" customWidth="1"/>
  </cols>
  <sheetData>
    <row r="2" spans="3:14" s="2" customFormat="1" x14ac:dyDescent="0.15">
      <c r="C2" s="8" t="s">
        <v>0</v>
      </c>
      <c r="D2" s="8" t="s">
        <v>1</v>
      </c>
      <c r="E2" s="2" t="s">
        <v>2</v>
      </c>
      <c r="F2" s="2" t="s">
        <v>3</v>
      </c>
      <c r="G2" s="2" t="s">
        <v>4</v>
      </c>
      <c r="H2" s="2" t="s">
        <v>6</v>
      </c>
      <c r="I2" s="2" t="s">
        <v>5</v>
      </c>
      <c r="J2" s="2" t="s">
        <v>8</v>
      </c>
      <c r="K2" s="2" t="s">
        <v>7</v>
      </c>
      <c r="L2" s="2" t="s">
        <v>9</v>
      </c>
      <c r="M2" s="2" t="s">
        <v>10</v>
      </c>
      <c r="N2" s="2" t="s">
        <v>11</v>
      </c>
    </row>
    <row r="3" spans="3:14" x14ac:dyDescent="0.15">
      <c r="C3" s="9">
        <v>177</v>
      </c>
      <c r="D3" s="9">
        <v>78</v>
      </c>
      <c r="E3">
        <f>C3-$B$26</f>
        <v>0.15000000000000568</v>
      </c>
      <c r="F3">
        <f>D3-$B$27</f>
        <v>2.9500000000000028</v>
      </c>
      <c r="G3" s="5">
        <f>E3^2</f>
        <v>2.2500000000001706E-2</v>
      </c>
      <c r="H3" s="5">
        <f>F3^2</f>
        <v>8.7025000000000166</v>
      </c>
      <c r="I3" s="5">
        <f>E3*F3</f>
        <v>0.44250000000001721</v>
      </c>
      <c r="J3">
        <f>$B$27</f>
        <v>75.05</v>
      </c>
      <c r="K3" s="5">
        <f>$E$27+(C3*$E$26)</f>
        <v>75.205560077640726</v>
      </c>
      <c r="L3">
        <f>(D3-J3)^2</f>
        <v>8.7025000000000166</v>
      </c>
      <c r="M3" s="10">
        <f>(K3-J3)^2</f>
        <v>2.4198937755589598E-2</v>
      </c>
      <c r="N3" s="10">
        <f>(D3-K3)^2</f>
        <v>7.8088944796753053</v>
      </c>
    </row>
    <row r="4" spans="3:14" x14ac:dyDescent="0.15">
      <c r="C4" s="9">
        <v>176</v>
      </c>
      <c r="D4" s="9">
        <v>66</v>
      </c>
      <c r="E4">
        <f t="shared" ref="E4:E22" si="0">C4-$B$26</f>
        <v>-0.84999999999999432</v>
      </c>
      <c r="F4">
        <f t="shared" ref="F4:F22" si="1">D4-$B$27</f>
        <v>-9.0499999999999972</v>
      </c>
      <c r="G4" s="5">
        <f t="shared" ref="G4:H22" si="2">E4^2</f>
        <v>0.72249999999999037</v>
      </c>
      <c r="H4" s="5">
        <f t="shared" si="2"/>
        <v>81.902499999999947</v>
      </c>
      <c r="I4" s="5">
        <f t="shared" ref="I4:I22" si="3">E4*F4</f>
        <v>7.6924999999999457</v>
      </c>
      <c r="J4">
        <f t="shared" ref="J4:J22" si="4">$B$27</f>
        <v>75.05</v>
      </c>
      <c r="K4" s="5">
        <f t="shared" ref="K4:K22" si="5">$E$27+(C4*$E$26)</f>
        <v>74.168492893369248</v>
      </c>
      <c r="L4">
        <f t="shared" ref="L4:L22" si="6">(D4-J4)^2</f>
        <v>81.902499999999947</v>
      </c>
      <c r="M4" s="10">
        <f t="shared" ref="M4:M22" si="7">(K4-J4)^2</f>
        <v>0.77705477904051579</v>
      </c>
      <c r="N4" s="10">
        <f t="shared" ref="N4:N22" si="8">(D4-K4)^2</f>
        <v>66.724276149023908</v>
      </c>
    </row>
    <row r="5" spans="3:14" x14ac:dyDescent="0.15">
      <c r="C5" s="9">
        <v>173</v>
      </c>
      <c r="D5" s="9">
        <v>82</v>
      </c>
      <c r="E5">
        <f t="shared" si="0"/>
        <v>-3.8499999999999943</v>
      </c>
      <c r="F5">
        <f t="shared" si="1"/>
        <v>6.9500000000000028</v>
      </c>
      <c r="G5" s="5">
        <f t="shared" si="2"/>
        <v>14.822499999999955</v>
      </c>
      <c r="H5" s="5">
        <f t="shared" si="2"/>
        <v>48.302500000000038</v>
      </c>
      <c r="I5" s="5">
        <f t="shared" si="3"/>
        <v>-26.757499999999972</v>
      </c>
      <c r="J5">
        <f t="shared" si="4"/>
        <v>75.05</v>
      </c>
      <c r="K5" s="5">
        <f t="shared" si="5"/>
        <v>71.057291340554755</v>
      </c>
      <c r="L5">
        <f t="shared" si="6"/>
        <v>48.302500000000038</v>
      </c>
      <c r="M5" s="10">
        <f t="shared" si="7"/>
        <v>15.94172243920902</v>
      </c>
      <c r="N5" s="10">
        <f t="shared" si="8"/>
        <v>119.74287280549794</v>
      </c>
    </row>
    <row r="6" spans="3:14" x14ac:dyDescent="0.15">
      <c r="C6" s="9">
        <v>174</v>
      </c>
      <c r="D6" s="9">
        <v>76</v>
      </c>
      <c r="E6">
        <f t="shared" si="0"/>
        <v>-2.8499999999999943</v>
      </c>
      <c r="F6">
        <f t="shared" si="1"/>
        <v>0.95000000000000284</v>
      </c>
      <c r="G6" s="5">
        <f t="shared" si="2"/>
        <v>8.1224999999999667</v>
      </c>
      <c r="H6" s="5">
        <f t="shared" si="2"/>
        <v>0.90250000000000541</v>
      </c>
      <c r="I6" s="5">
        <f t="shared" si="3"/>
        <v>-2.7075000000000027</v>
      </c>
      <c r="J6">
        <f t="shared" si="4"/>
        <v>75.05</v>
      </c>
      <c r="K6" s="5">
        <f t="shared" si="5"/>
        <v>72.094358524826262</v>
      </c>
      <c r="L6">
        <f t="shared" si="6"/>
        <v>0.90250000000000541</v>
      </c>
      <c r="M6" s="10">
        <f t="shared" si="7"/>
        <v>8.7358165297671722</v>
      </c>
      <c r="N6" s="10">
        <f t="shared" si="8"/>
        <v>15.25403533259729</v>
      </c>
    </row>
    <row r="7" spans="3:14" x14ac:dyDescent="0.15">
      <c r="C7" s="9">
        <v>176</v>
      </c>
      <c r="D7" s="9">
        <v>60</v>
      </c>
      <c r="E7">
        <f t="shared" si="0"/>
        <v>-0.84999999999999432</v>
      </c>
      <c r="F7">
        <f t="shared" si="1"/>
        <v>-15.049999999999997</v>
      </c>
      <c r="G7" s="5">
        <f t="shared" si="2"/>
        <v>0.72249999999999037</v>
      </c>
      <c r="H7" s="5">
        <f t="shared" si="2"/>
        <v>226.50249999999991</v>
      </c>
      <c r="I7" s="5">
        <f t="shared" si="3"/>
        <v>12.792499999999912</v>
      </c>
      <c r="J7">
        <f t="shared" si="4"/>
        <v>75.05</v>
      </c>
      <c r="K7" s="5">
        <f t="shared" si="5"/>
        <v>74.168492893369248</v>
      </c>
      <c r="L7">
        <f t="shared" si="6"/>
        <v>226.50249999999991</v>
      </c>
      <c r="M7" s="10">
        <f t="shared" si="7"/>
        <v>0.77705477904051579</v>
      </c>
      <c r="N7" s="10">
        <f t="shared" si="8"/>
        <v>200.74619086945486</v>
      </c>
    </row>
    <row r="8" spans="3:14" x14ac:dyDescent="0.15">
      <c r="C8" s="9">
        <v>165</v>
      </c>
      <c r="D8" s="9">
        <v>61</v>
      </c>
      <c r="E8">
        <f t="shared" si="0"/>
        <v>-11.849999999999994</v>
      </c>
      <c r="F8">
        <f t="shared" si="1"/>
        <v>-14.049999999999997</v>
      </c>
      <c r="G8" s="5">
        <f t="shared" si="2"/>
        <v>140.42249999999987</v>
      </c>
      <c r="H8" s="5">
        <f t="shared" si="2"/>
        <v>197.40249999999992</v>
      </c>
      <c r="I8" s="5">
        <f t="shared" si="3"/>
        <v>166.49249999999989</v>
      </c>
      <c r="J8">
        <f t="shared" si="4"/>
        <v>75.05</v>
      </c>
      <c r="K8" s="5">
        <f t="shared" si="5"/>
        <v>62.760753866382842</v>
      </c>
      <c r="L8">
        <f t="shared" si="6"/>
        <v>197.40249999999992</v>
      </c>
      <c r="M8" s="10">
        <f t="shared" si="7"/>
        <v>151.02557053262419</v>
      </c>
      <c r="N8" s="10">
        <f t="shared" si="8"/>
        <v>3.1002541779821273</v>
      </c>
    </row>
    <row r="9" spans="3:14" x14ac:dyDescent="0.15">
      <c r="C9" s="9">
        <v>172</v>
      </c>
      <c r="D9" s="9">
        <v>72</v>
      </c>
      <c r="E9">
        <f t="shared" si="0"/>
        <v>-4.8499999999999943</v>
      </c>
      <c r="F9">
        <f t="shared" si="1"/>
        <v>-3.0499999999999972</v>
      </c>
      <c r="G9" s="5">
        <f t="shared" si="2"/>
        <v>23.522499999999944</v>
      </c>
      <c r="H9" s="5">
        <f t="shared" si="2"/>
        <v>9.3024999999999824</v>
      </c>
      <c r="I9" s="5">
        <f t="shared" si="3"/>
        <v>14.792499999999968</v>
      </c>
      <c r="J9">
        <f t="shared" si="4"/>
        <v>75.05</v>
      </c>
      <c r="K9" s="5">
        <f t="shared" si="5"/>
        <v>70.020224156283277</v>
      </c>
      <c r="L9">
        <f t="shared" si="6"/>
        <v>9.3024999999999824</v>
      </c>
      <c r="M9" s="10">
        <f t="shared" si="7"/>
        <v>25.298645038036245</v>
      </c>
      <c r="N9" s="10">
        <f t="shared" si="8"/>
        <v>3.9195123913642633</v>
      </c>
    </row>
    <row r="10" spans="3:14" x14ac:dyDescent="0.15">
      <c r="C10" s="9">
        <v>172</v>
      </c>
      <c r="D10" s="9">
        <v>68</v>
      </c>
      <c r="E10">
        <f t="shared" si="0"/>
        <v>-4.8499999999999943</v>
      </c>
      <c r="F10">
        <f t="shared" si="1"/>
        <v>-7.0499999999999972</v>
      </c>
      <c r="G10" s="5">
        <f t="shared" si="2"/>
        <v>23.522499999999944</v>
      </c>
      <c r="H10" s="5">
        <f t="shared" si="2"/>
        <v>49.702499999999958</v>
      </c>
      <c r="I10" s="5">
        <f t="shared" si="3"/>
        <v>34.192499999999946</v>
      </c>
      <c r="J10">
        <f t="shared" si="4"/>
        <v>75.05</v>
      </c>
      <c r="K10" s="5">
        <f t="shared" si="5"/>
        <v>70.020224156283277</v>
      </c>
      <c r="L10">
        <f t="shared" si="6"/>
        <v>49.702499999999958</v>
      </c>
      <c r="M10" s="10">
        <f t="shared" si="7"/>
        <v>25.298645038036245</v>
      </c>
      <c r="N10" s="10">
        <f t="shared" si="8"/>
        <v>4.0813056416304772</v>
      </c>
    </row>
    <row r="11" spans="3:14" x14ac:dyDescent="0.15">
      <c r="C11" s="9">
        <v>177</v>
      </c>
      <c r="D11" s="9">
        <v>73</v>
      </c>
      <c r="E11">
        <f t="shared" si="0"/>
        <v>0.15000000000000568</v>
      </c>
      <c r="F11">
        <f t="shared" si="1"/>
        <v>-2.0499999999999972</v>
      </c>
      <c r="G11" s="5">
        <f t="shared" si="2"/>
        <v>2.2500000000001706E-2</v>
      </c>
      <c r="H11" s="5">
        <f t="shared" si="2"/>
        <v>4.2024999999999881</v>
      </c>
      <c r="I11" s="5">
        <f t="shared" si="3"/>
        <v>-0.30750000000001121</v>
      </c>
      <c r="J11">
        <f t="shared" si="4"/>
        <v>75.05</v>
      </c>
      <c r="K11" s="5">
        <f t="shared" si="5"/>
        <v>75.205560077640726</v>
      </c>
      <c r="L11">
        <f t="shared" si="6"/>
        <v>4.2024999999999881</v>
      </c>
      <c r="M11" s="10">
        <f t="shared" si="7"/>
        <v>2.4198937755589598E-2</v>
      </c>
      <c r="N11" s="10">
        <f t="shared" si="8"/>
        <v>4.8644952560825656</v>
      </c>
    </row>
    <row r="12" spans="3:14" x14ac:dyDescent="0.15">
      <c r="C12" s="9">
        <v>176</v>
      </c>
      <c r="D12" s="9">
        <v>80</v>
      </c>
      <c r="E12">
        <f t="shared" si="0"/>
        <v>-0.84999999999999432</v>
      </c>
      <c r="F12">
        <f t="shared" si="1"/>
        <v>4.9500000000000028</v>
      </c>
      <c r="G12" s="5">
        <f t="shared" si="2"/>
        <v>0.72249999999999037</v>
      </c>
      <c r="H12" s="5">
        <f t="shared" si="2"/>
        <v>24.50250000000003</v>
      </c>
      <c r="I12" s="5">
        <f t="shared" si="3"/>
        <v>-4.2074999999999747</v>
      </c>
      <c r="J12">
        <f t="shared" si="4"/>
        <v>75.05</v>
      </c>
      <c r="K12" s="5">
        <f t="shared" si="5"/>
        <v>74.168492893369248</v>
      </c>
      <c r="L12">
        <f t="shared" si="6"/>
        <v>24.50250000000003</v>
      </c>
      <c r="M12" s="10">
        <f t="shared" si="7"/>
        <v>0.77705477904051579</v>
      </c>
      <c r="N12" s="10">
        <f t="shared" si="8"/>
        <v>34.006475134684969</v>
      </c>
    </row>
    <row r="13" spans="3:14" x14ac:dyDescent="0.15">
      <c r="C13" s="9">
        <v>180</v>
      </c>
      <c r="D13" s="9">
        <v>70</v>
      </c>
      <c r="E13">
        <f t="shared" si="0"/>
        <v>3.1500000000000057</v>
      </c>
      <c r="F13">
        <f t="shared" si="1"/>
        <v>-5.0499999999999972</v>
      </c>
      <c r="G13" s="5">
        <f t="shared" si="2"/>
        <v>9.922500000000035</v>
      </c>
      <c r="H13" s="5">
        <f t="shared" si="2"/>
        <v>25.502499999999973</v>
      </c>
      <c r="I13" s="5">
        <f t="shared" si="3"/>
        <v>-15.90750000000002</v>
      </c>
      <c r="J13">
        <f t="shared" si="4"/>
        <v>75.05</v>
      </c>
      <c r="K13" s="5">
        <f t="shared" si="5"/>
        <v>78.316761630455218</v>
      </c>
      <c r="L13">
        <f t="shared" si="6"/>
        <v>25.502499999999973</v>
      </c>
      <c r="M13" s="10">
        <f t="shared" si="7"/>
        <v>10.671731550214455</v>
      </c>
      <c r="N13" s="10">
        <f t="shared" si="8"/>
        <v>69.168524017812146</v>
      </c>
    </row>
    <row r="14" spans="3:14" x14ac:dyDescent="0.15">
      <c r="C14" s="9">
        <v>175</v>
      </c>
      <c r="D14" s="9">
        <v>77</v>
      </c>
      <c r="E14">
        <f t="shared" si="0"/>
        <v>-1.8499999999999943</v>
      </c>
      <c r="F14">
        <f t="shared" si="1"/>
        <v>1.9500000000000028</v>
      </c>
      <c r="G14" s="5">
        <f t="shared" si="2"/>
        <v>3.422499999999979</v>
      </c>
      <c r="H14" s="5">
        <f t="shared" si="2"/>
        <v>3.8025000000000109</v>
      </c>
      <c r="I14" s="5">
        <f t="shared" si="3"/>
        <v>-3.6074999999999942</v>
      </c>
      <c r="J14">
        <f t="shared" si="4"/>
        <v>75.05</v>
      </c>
      <c r="K14" s="5">
        <f t="shared" si="5"/>
        <v>73.131425709097741</v>
      </c>
      <c r="L14">
        <f t="shared" si="6"/>
        <v>3.8025000000000109</v>
      </c>
      <c r="M14" s="10">
        <f t="shared" si="7"/>
        <v>3.6809273097110964</v>
      </c>
      <c r="N14" s="10">
        <f t="shared" si="8"/>
        <v>14.965867044229919</v>
      </c>
    </row>
    <row r="15" spans="3:14" x14ac:dyDescent="0.15">
      <c r="C15" s="9">
        <v>178</v>
      </c>
      <c r="D15" s="9">
        <v>78</v>
      </c>
      <c r="E15">
        <f t="shared" si="0"/>
        <v>1.1500000000000057</v>
      </c>
      <c r="F15">
        <f t="shared" si="1"/>
        <v>2.9500000000000028</v>
      </c>
      <c r="G15" s="5">
        <f t="shared" si="2"/>
        <v>1.3225000000000131</v>
      </c>
      <c r="H15" s="5">
        <f t="shared" si="2"/>
        <v>8.7025000000000166</v>
      </c>
      <c r="I15" s="5">
        <f t="shared" si="3"/>
        <v>3.3925000000000201</v>
      </c>
      <c r="J15">
        <f t="shared" si="4"/>
        <v>75.05</v>
      </c>
      <c r="K15" s="5">
        <f t="shared" si="5"/>
        <v>76.242627261912233</v>
      </c>
      <c r="L15">
        <f t="shared" si="6"/>
        <v>8.7025000000000166</v>
      </c>
      <c r="M15" s="10">
        <f t="shared" si="7"/>
        <v>1.4223597858562766</v>
      </c>
      <c r="N15" s="10">
        <f t="shared" si="8"/>
        <v>3.0883589405740954</v>
      </c>
    </row>
    <row r="16" spans="3:14" x14ac:dyDescent="0.15">
      <c r="C16" s="9">
        <v>183</v>
      </c>
      <c r="D16" s="9">
        <v>81</v>
      </c>
      <c r="E16">
        <f t="shared" si="0"/>
        <v>6.1500000000000057</v>
      </c>
      <c r="F16">
        <f t="shared" si="1"/>
        <v>5.9500000000000028</v>
      </c>
      <c r="G16" s="5">
        <f t="shared" si="2"/>
        <v>37.822500000000069</v>
      </c>
      <c r="H16" s="5">
        <f t="shared" si="2"/>
        <v>35.402500000000032</v>
      </c>
      <c r="I16" s="5">
        <f t="shared" si="3"/>
        <v>36.592500000000051</v>
      </c>
      <c r="J16">
        <f t="shared" si="4"/>
        <v>75.05</v>
      </c>
      <c r="K16" s="5">
        <f t="shared" si="5"/>
        <v>81.427963183269682</v>
      </c>
      <c r="L16">
        <f t="shared" si="6"/>
        <v>35.402500000000032</v>
      </c>
      <c r="M16" s="10">
        <f t="shared" si="7"/>
        <v>40.678414367143574</v>
      </c>
      <c r="N16" s="10">
        <f t="shared" si="8"/>
        <v>0.18315248623431959</v>
      </c>
    </row>
    <row r="17" spans="1:14" x14ac:dyDescent="0.15">
      <c r="C17" s="9">
        <v>191</v>
      </c>
      <c r="D17" s="9">
        <v>72</v>
      </c>
      <c r="E17">
        <f t="shared" si="0"/>
        <v>14.150000000000006</v>
      </c>
      <c r="F17">
        <f t="shared" si="1"/>
        <v>-3.0499999999999972</v>
      </c>
      <c r="G17" s="5">
        <f t="shared" si="2"/>
        <v>200.22250000000017</v>
      </c>
      <c r="H17" s="5">
        <f t="shared" si="2"/>
        <v>9.3024999999999824</v>
      </c>
      <c r="I17" s="5">
        <f t="shared" si="3"/>
        <v>-43.157499999999978</v>
      </c>
      <c r="J17">
        <f t="shared" si="4"/>
        <v>75.05</v>
      </c>
      <c r="K17" s="5">
        <f t="shared" si="5"/>
        <v>89.724500657441624</v>
      </c>
      <c r="L17">
        <f t="shared" si="6"/>
        <v>9.3024999999999824</v>
      </c>
      <c r="M17" s="10">
        <f t="shared" si="7"/>
        <v>215.34096954525472</v>
      </c>
      <c r="N17" s="10">
        <f t="shared" si="8"/>
        <v>314.15792355564855</v>
      </c>
    </row>
    <row r="18" spans="1:14" x14ac:dyDescent="0.15">
      <c r="C18" s="9">
        <v>174</v>
      </c>
      <c r="D18" s="9">
        <v>78</v>
      </c>
      <c r="E18">
        <f t="shared" si="0"/>
        <v>-2.8499999999999943</v>
      </c>
      <c r="F18">
        <f t="shared" si="1"/>
        <v>2.9500000000000028</v>
      </c>
      <c r="G18" s="5">
        <f t="shared" si="2"/>
        <v>8.1224999999999667</v>
      </c>
      <c r="H18" s="5">
        <f t="shared" si="2"/>
        <v>8.7025000000000166</v>
      </c>
      <c r="I18" s="5">
        <f t="shared" si="3"/>
        <v>-8.4074999999999918</v>
      </c>
      <c r="J18">
        <f t="shared" si="4"/>
        <v>75.05</v>
      </c>
      <c r="K18" s="5">
        <f t="shared" si="5"/>
        <v>72.094358524826262</v>
      </c>
      <c r="L18">
        <f t="shared" si="6"/>
        <v>8.7025000000000166</v>
      </c>
      <c r="M18" s="10">
        <f t="shared" si="7"/>
        <v>8.7358165297671722</v>
      </c>
      <c r="N18" s="10">
        <f t="shared" si="8"/>
        <v>34.876601233292241</v>
      </c>
    </row>
    <row r="19" spans="1:14" x14ac:dyDescent="0.15">
      <c r="C19" s="9">
        <v>172</v>
      </c>
      <c r="D19" s="9">
        <v>74</v>
      </c>
      <c r="E19">
        <f t="shared" si="0"/>
        <v>-4.8499999999999943</v>
      </c>
      <c r="F19">
        <f t="shared" si="1"/>
        <v>-1.0499999999999972</v>
      </c>
      <c r="G19" s="5">
        <f t="shared" si="2"/>
        <v>23.522499999999944</v>
      </c>
      <c r="H19" s="5">
        <f t="shared" si="2"/>
        <v>1.102499999999994</v>
      </c>
      <c r="I19" s="5">
        <f t="shared" si="3"/>
        <v>5.0924999999999798</v>
      </c>
      <c r="J19">
        <f t="shared" si="4"/>
        <v>75.05</v>
      </c>
      <c r="K19" s="5">
        <f t="shared" si="5"/>
        <v>70.020224156283277</v>
      </c>
      <c r="L19">
        <f t="shared" si="6"/>
        <v>1.102499999999994</v>
      </c>
      <c r="M19" s="10">
        <f t="shared" si="7"/>
        <v>25.298645038036245</v>
      </c>
      <c r="N19" s="10">
        <f t="shared" si="8"/>
        <v>15.838615766231156</v>
      </c>
    </row>
    <row r="20" spans="1:14" x14ac:dyDescent="0.15">
      <c r="C20" s="9">
        <v>172</v>
      </c>
      <c r="D20" s="9">
        <v>63</v>
      </c>
      <c r="E20">
        <f t="shared" si="0"/>
        <v>-4.8499999999999943</v>
      </c>
      <c r="F20">
        <f t="shared" si="1"/>
        <v>-12.049999999999997</v>
      </c>
      <c r="G20" s="5">
        <f t="shared" si="2"/>
        <v>23.522499999999944</v>
      </c>
      <c r="H20" s="5">
        <f t="shared" si="2"/>
        <v>145.20249999999993</v>
      </c>
      <c r="I20" s="5">
        <f t="shared" si="3"/>
        <v>58.442499999999917</v>
      </c>
      <c r="J20">
        <f t="shared" si="4"/>
        <v>75.05</v>
      </c>
      <c r="K20" s="5">
        <f t="shared" si="5"/>
        <v>70.020224156283277</v>
      </c>
      <c r="L20">
        <f t="shared" si="6"/>
        <v>145.20249999999993</v>
      </c>
      <c r="M20" s="10">
        <f t="shared" si="7"/>
        <v>25.298645038036245</v>
      </c>
      <c r="N20" s="10">
        <f t="shared" si="8"/>
        <v>49.283547204463247</v>
      </c>
    </row>
    <row r="21" spans="1:14" x14ac:dyDescent="0.15">
      <c r="C21" s="9">
        <v>181</v>
      </c>
      <c r="D21" s="9">
        <v>82</v>
      </c>
      <c r="E21">
        <f t="shared" si="0"/>
        <v>4.1500000000000057</v>
      </c>
      <c r="F21">
        <f t="shared" si="1"/>
        <v>6.9500000000000028</v>
      </c>
      <c r="G21" s="5">
        <f t="shared" si="2"/>
        <v>17.222500000000046</v>
      </c>
      <c r="H21" s="5">
        <f t="shared" si="2"/>
        <v>48.302500000000038</v>
      </c>
      <c r="I21" s="5">
        <f t="shared" si="3"/>
        <v>28.842500000000051</v>
      </c>
      <c r="J21">
        <f t="shared" si="4"/>
        <v>75.05</v>
      </c>
      <c r="K21" s="5">
        <f t="shared" si="5"/>
        <v>79.353828814726697</v>
      </c>
      <c r="L21">
        <f t="shared" si="6"/>
        <v>48.302500000000038</v>
      </c>
      <c r="M21" s="10">
        <f t="shared" si="7"/>
        <v>18.522942466471829</v>
      </c>
      <c r="N21" s="10">
        <f t="shared" si="8"/>
        <v>7.0022219417707179</v>
      </c>
    </row>
    <row r="22" spans="1:14" x14ac:dyDescent="0.15">
      <c r="C22" s="9">
        <v>193</v>
      </c>
      <c r="D22" s="9">
        <v>110</v>
      </c>
      <c r="E22">
        <f t="shared" si="0"/>
        <v>16.150000000000006</v>
      </c>
      <c r="F22">
        <f t="shared" si="1"/>
        <v>34.950000000000003</v>
      </c>
      <c r="G22" s="5">
        <f t="shared" si="2"/>
        <v>260.82250000000016</v>
      </c>
      <c r="H22" s="5">
        <f t="shared" si="2"/>
        <v>1221.5025000000003</v>
      </c>
      <c r="I22" s="5">
        <f t="shared" si="3"/>
        <v>564.44250000000022</v>
      </c>
      <c r="J22">
        <f t="shared" si="4"/>
        <v>75.05</v>
      </c>
      <c r="K22" s="5">
        <f t="shared" si="5"/>
        <v>91.798635025984609</v>
      </c>
      <c r="L22">
        <f t="shared" si="6"/>
        <v>1221.5025000000003</v>
      </c>
      <c r="M22" s="10">
        <f t="shared" si="7"/>
        <v>280.51677523363855</v>
      </c>
      <c r="N22" s="10">
        <f t="shared" si="8"/>
        <v>331.28968691731427</v>
      </c>
    </row>
    <row r="23" spans="1:14" s="2" customFormat="1" x14ac:dyDescent="0.15">
      <c r="B23" s="2" t="s">
        <v>12</v>
      </c>
      <c r="C23" s="8">
        <f>SUM(C3:C22)</f>
        <v>3537</v>
      </c>
      <c r="D23" s="8">
        <f>SUM(D3:D22)</f>
        <v>1501</v>
      </c>
      <c r="G23" s="8">
        <f t="shared" ref="G23:I23" si="9">SUM(G3:G22)</f>
        <v>798.55</v>
      </c>
      <c r="H23" s="8">
        <f t="shared" si="9"/>
        <v>2158.9499999999998</v>
      </c>
      <c r="I23" s="8">
        <f t="shared" si="9"/>
        <v>828.14999999999986</v>
      </c>
      <c r="L23" s="8">
        <f t="shared" ref="L23:N23" si="10">SUM(L3:L22)</f>
        <v>2158.9499999999998</v>
      </c>
      <c r="M23" s="8">
        <f t="shared" si="10"/>
        <v>858.84718865443585</v>
      </c>
      <c r="N23" s="8">
        <f t="shared" si="10"/>
        <v>1300.1028113455643</v>
      </c>
    </row>
    <row r="25" spans="1:14" x14ac:dyDescent="0.15">
      <c r="A25" s="11" t="s">
        <v>13</v>
      </c>
      <c r="B25" s="11">
        <v>20</v>
      </c>
      <c r="C25" s="12"/>
      <c r="D25" s="12"/>
      <c r="E25" s="11"/>
    </row>
    <row r="26" spans="1:14" x14ac:dyDescent="0.15">
      <c r="A26" s="11" t="s">
        <v>14</v>
      </c>
      <c r="B26" s="11">
        <f>C23/B25</f>
        <v>176.85</v>
      </c>
      <c r="C26" s="12"/>
      <c r="D26" s="12" t="s">
        <v>15</v>
      </c>
      <c r="E26" s="11">
        <f>I23/G23</f>
        <v>1.037067184271492</v>
      </c>
    </row>
    <row r="27" spans="1:14" x14ac:dyDescent="0.15">
      <c r="A27" s="11" t="s">
        <v>16</v>
      </c>
      <c r="B27" s="11">
        <f>D23/B25</f>
        <v>75.05</v>
      </c>
      <c r="C27" s="12"/>
      <c r="D27" s="12" t="s">
        <v>17</v>
      </c>
      <c r="E27" s="11">
        <f>B27-(B26*E26)</f>
        <v>-108.35533153841335</v>
      </c>
    </row>
    <row r="28" spans="1:14" x14ac:dyDescent="0.15">
      <c r="A28" s="11" t="s">
        <v>19</v>
      </c>
      <c r="B28" s="11">
        <f>G23/B25</f>
        <v>39.927499999999995</v>
      </c>
      <c r="C28" s="12"/>
      <c r="D28" s="12"/>
      <c r="E28" s="11"/>
    </row>
    <row r="29" spans="1:14" x14ac:dyDescent="0.15">
      <c r="A29" s="11" t="s">
        <v>20</v>
      </c>
      <c r="B29" s="11">
        <f>H23/B25</f>
        <v>107.94749999999999</v>
      </c>
      <c r="C29" s="12"/>
      <c r="D29" s="12"/>
      <c r="E29" s="11"/>
    </row>
    <row r="30" spans="1:14" x14ac:dyDescent="0.15">
      <c r="A30" s="11" t="s">
        <v>21</v>
      </c>
      <c r="B30" s="11">
        <f>I23/B25</f>
        <v>41.407499999999992</v>
      </c>
      <c r="C30" s="12"/>
      <c r="D30" s="12"/>
      <c r="E30" s="11"/>
    </row>
    <row r="31" spans="1:14" x14ac:dyDescent="0.15">
      <c r="A31" s="7" t="s">
        <v>22</v>
      </c>
      <c r="B31" s="7">
        <f>B30^2/(B28*B29)</f>
        <v>0.39780781799228143</v>
      </c>
      <c r="C31" s="13"/>
      <c r="D31" s="13"/>
      <c r="E31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Esempio1</vt:lpstr>
      <vt:lpstr>Esempio2</vt:lpstr>
      <vt:lpstr>Esempio3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Utente</cp:lastModifiedBy>
  <dcterms:created xsi:type="dcterms:W3CDTF">2021-05-05T16:30:30Z</dcterms:created>
  <dcterms:modified xsi:type="dcterms:W3CDTF">2025-05-10T07:01:03Z</dcterms:modified>
</cp:coreProperties>
</file>