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Work\Didattica\2010EDCF\"/>
    </mc:Choice>
  </mc:AlternateContent>
  <xr:revisionPtr revIDLastSave="0" documentId="13_ncr:1_{001B0139-00F4-49E5-AB22-4EB0FDF035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oE2" sheetId="1" r:id="rId1"/>
    <sheet name="DoE3" sheetId="4" r:id="rId2"/>
    <sheet name="Sheet1" sheetId="2" r:id="rId3"/>
    <sheet name="Sheet2" sheetId="3" r:id="rId4"/>
  </sheets>
  <definedNames>
    <definedName name="_xlnm._FilterDatabase" localSheetId="2" hidden="1">Sheet1!$C$1:$E$15</definedName>
    <definedName name="_xlnm._FilterDatabase" localSheetId="3" hidden="1">Sheet2!$F$12:$L$27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C55" i="4"/>
  <c r="I52" i="4"/>
  <c r="H52" i="4"/>
  <c r="G52" i="4"/>
  <c r="F52" i="4"/>
  <c r="E52" i="4"/>
  <c r="D52" i="4"/>
  <c r="C52" i="4"/>
  <c r="B49" i="4"/>
  <c r="B48" i="4"/>
  <c r="B47" i="4"/>
  <c r="B46" i="4"/>
  <c r="B45" i="4"/>
  <c r="B44" i="4"/>
  <c r="B43" i="4"/>
  <c r="B42" i="4"/>
  <c r="C34" i="4"/>
  <c r="C38" i="4" s="1"/>
  <c r="C31" i="4"/>
  <c r="C35" i="4" s="1"/>
  <c r="D24" i="4"/>
  <c r="C24" i="4"/>
  <c r="B24" i="4"/>
  <c r="D23" i="4"/>
  <c r="C23" i="4"/>
  <c r="B23" i="4"/>
  <c r="C33" i="4" s="1"/>
  <c r="D22" i="4"/>
  <c r="C22" i="4"/>
  <c r="B22" i="4"/>
  <c r="C32" i="4" s="1"/>
  <c r="D21" i="4"/>
  <c r="C21" i="4"/>
  <c r="B21" i="4"/>
  <c r="O20" i="4"/>
  <c r="N20" i="4"/>
  <c r="L20" i="4"/>
  <c r="P17" i="4"/>
  <c r="P20" i="4" s="1"/>
  <c r="O17" i="4"/>
  <c r="N17" i="4"/>
  <c r="M17" i="4"/>
  <c r="M20" i="4" s="1"/>
  <c r="L17" i="4"/>
  <c r="K17" i="4"/>
  <c r="K20" i="4" s="1"/>
  <c r="J17" i="4"/>
  <c r="J20" i="4" s="1"/>
  <c r="T9" i="4" s="1"/>
  <c r="D17" i="4"/>
  <c r="H17" i="4" s="1"/>
  <c r="C17" i="4"/>
  <c r="G17" i="4" s="1"/>
  <c r="B17" i="4"/>
  <c r="F17" i="4" s="1"/>
  <c r="P16" i="4"/>
  <c r="O16" i="4"/>
  <c r="N16" i="4"/>
  <c r="M16" i="4"/>
  <c r="L16" i="4"/>
  <c r="K16" i="4"/>
  <c r="J16" i="4"/>
  <c r="G16" i="4"/>
  <c r="E32" i="4" s="1"/>
  <c r="D16" i="4"/>
  <c r="C16" i="4"/>
  <c r="B16" i="4"/>
  <c r="F16" i="4" s="1"/>
  <c r="F13" i="4"/>
  <c r="F31" i="4" s="1"/>
  <c r="F35" i="4" s="1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W7" i="4"/>
  <c r="W8" i="4" s="1"/>
  <c r="W9" i="4" s="1"/>
  <c r="V7" i="4"/>
  <c r="P7" i="4"/>
  <c r="O7" i="4"/>
  <c r="N7" i="4"/>
  <c r="M7" i="4"/>
  <c r="P6" i="4"/>
  <c r="O6" i="4"/>
  <c r="N6" i="4"/>
  <c r="M6" i="4"/>
  <c r="X5" i="4"/>
  <c r="W5" i="4"/>
  <c r="V5" i="4"/>
  <c r="P5" i="4"/>
  <c r="O5" i="4"/>
  <c r="N5" i="4"/>
  <c r="M5" i="4"/>
  <c r="X4" i="4"/>
  <c r="W4" i="4"/>
  <c r="V4" i="4"/>
  <c r="P4" i="4"/>
  <c r="O4" i="4"/>
  <c r="N4" i="4"/>
  <c r="M4" i="4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P9" i="3"/>
  <c r="O9" i="3"/>
  <c r="P8" i="3"/>
  <c r="O8" i="3"/>
  <c r="P7" i="3"/>
  <c r="O7" i="3"/>
  <c r="P6" i="3"/>
  <c r="O6" i="3"/>
  <c r="P5" i="3"/>
  <c r="O5" i="3"/>
  <c r="P4" i="3"/>
  <c r="O4" i="3"/>
  <c r="P3" i="3"/>
  <c r="O3" i="3"/>
  <c r="P2" i="3"/>
  <c r="O2" i="3"/>
  <c r="J16" i="1"/>
  <c r="R5" i="4" l="1"/>
  <c r="C36" i="4"/>
  <c r="G32" i="4"/>
  <c r="C37" i="4"/>
  <c r="D33" i="4"/>
  <c r="D31" i="4"/>
  <c r="D34" i="4"/>
  <c r="D32" i="4"/>
  <c r="E33" i="4"/>
  <c r="E34" i="4"/>
  <c r="E36" i="4"/>
  <c r="D47" i="4" s="1"/>
  <c r="H47" i="4" s="1"/>
  <c r="D43" i="4"/>
  <c r="E49" i="4"/>
  <c r="E48" i="4"/>
  <c r="E47" i="4"/>
  <c r="E46" i="4"/>
  <c r="X7" i="4"/>
  <c r="X8" i="4" s="1"/>
  <c r="X9" i="4" s="1"/>
  <c r="E31" i="4"/>
  <c r="F33" i="4"/>
  <c r="F37" i="4" s="1"/>
  <c r="F34" i="4"/>
  <c r="F38" i="4" s="1"/>
  <c r="H16" i="4"/>
  <c r="F32" i="4"/>
  <c r="F36" i="4" s="1"/>
  <c r="E9" i="2"/>
  <c r="E2" i="2"/>
  <c r="E3" i="2"/>
  <c r="H43" i="4" l="1"/>
  <c r="C42" i="4"/>
  <c r="D35" i="4"/>
  <c r="E35" i="4"/>
  <c r="D46" i="4" s="1"/>
  <c r="H46" i="4" s="1"/>
  <c r="D42" i="4"/>
  <c r="D38" i="4"/>
  <c r="C45" i="4"/>
  <c r="C44" i="4"/>
  <c r="D37" i="4"/>
  <c r="C48" i="4" s="1"/>
  <c r="G33" i="4"/>
  <c r="G31" i="4"/>
  <c r="D45" i="4"/>
  <c r="H45" i="4" s="1"/>
  <c r="E38" i="4"/>
  <c r="D49" i="4" s="1"/>
  <c r="H49" i="4" s="1"/>
  <c r="G34" i="4"/>
  <c r="D44" i="4"/>
  <c r="H44" i="4" s="1"/>
  <c r="E37" i="4"/>
  <c r="D48" i="4" s="1"/>
  <c r="H48" i="4" s="1"/>
  <c r="E45" i="4"/>
  <c r="E44" i="4"/>
  <c r="E43" i="4"/>
  <c r="E42" i="4"/>
  <c r="D36" i="4"/>
  <c r="C47" i="4" s="1"/>
  <c r="C43" i="4"/>
  <c r="V8" i="4"/>
  <c r="V9" i="4" s="1"/>
  <c r="B16" i="1"/>
  <c r="B21" i="1"/>
  <c r="B22" i="1"/>
  <c r="B23" i="1"/>
  <c r="B24" i="1"/>
  <c r="F13" i="1"/>
  <c r="F48" i="4" l="1"/>
  <c r="I48" i="4" s="1"/>
  <c r="G48" i="4"/>
  <c r="F44" i="4"/>
  <c r="G44" i="4"/>
  <c r="I44" i="4" s="1"/>
  <c r="F45" i="4"/>
  <c r="G45" i="4"/>
  <c r="I45" i="4" s="1"/>
  <c r="F47" i="4"/>
  <c r="I47" i="4"/>
  <c r="G47" i="4"/>
  <c r="G37" i="4"/>
  <c r="C49" i="4"/>
  <c r="G38" i="4"/>
  <c r="C46" i="4"/>
  <c r="G35" i="4"/>
  <c r="F43" i="4"/>
  <c r="I43" i="4"/>
  <c r="G43" i="4"/>
  <c r="E51" i="4"/>
  <c r="E54" i="4"/>
  <c r="E50" i="4"/>
  <c r="D50" i="4"/>
  <c r="D51" i="4"/>
  <c r="H42" i="4"/>
  <c r="D54" i="4"/>
  <c r="G36" i="4"/>
  <c r="F42" i="4"/>
  <c r="I42" i="4" s="1"/>
  <c r="G42" i="4"/>
  <c r="E4" i="2"/>
  <c r="E5" i="2"/>
  <c r="E6" i="2"/>
  <c r="F46" i="4" l="1"/>
  <c r="G46" i="4"/>
  <c r="I46" i="4" s="1"/>
  <c r="F49" i="4"/>
  <c r="I49" i="4" s="1"/>
  <c r="G49" i="4"/>
  <c r="D53" i="4"/>
  <c r="C51" i="4"/>
  <c r="C50" i="4"/>
  <c r="C54" i="4"/>
  <c r="E53" i="4"/>
  <c r="G54" i="4"/>
  <c r="H51" i="4"/>
  <c r="H54" i="4"/>
  <c r="H50" i="4"/>
  <c r="E7" i="2"/>
  <c r="I51" i="4" l="1"/>
  <c r="I50" i="4"/>
  <c r="I54" i="4"/>
  <c r="F54" i="4"/>
  <c r="J54" i="4" s="1"/>
  <c r="C56" i="4" s="1"/>
  <c r="C57" i="4" s="1"/>
  <c r="C53" i="4"/>
  <c r="F50" i="4"/>
  <c r="G50" i="4"/>
  <c r="F51" i="4"/>
  <c r="H53" i="4"/>
  <c r="G51" i="4"/>
  <c r="K51" i="4" s="1"/>
  <c r="E8" i="2"/>
  <c r="E11" i="2"/>
  <c r="B42" i="1"/>
  <c r="B41" i="1"/>
  <c r="C16" i="1"/>
  <c r="G16" i="1" s="1"/>
  <c r="E31" i="1" s="1"/>
  <c r="F33" i="1"/>
  <c r="F37" i="1" s="1"/>
  <c r="B44" i="1"/>
  <c r="B43" i="1"/>
  <c r="C17" i="1"/>
  <c r="B46" i="1"/>
  <c r="B45" i="1"/>
  <c r="B48" i="1"/>
  <c r="B47" i="1"/>
  <c r="F16" i="1"/>
  <c r="D33" i="1" s="1"/>
  <c r="B17" i="1"/>
  <c r="F17" i="1" s="1"/>
  <c r="C54" i="1"/>
  <c r="F51" i="1"/>
  <c r="D51" i="1"/>
  <c r="C51" i="1"/>
  <c r="C34" i="1"/>
  <c r="C38" i="1" s="1"/>
  <c r="C33" i="1"/>
  <c r="C32" i="1"/>
  <c r="C36" i="1" s="1"/>
  <c r="C31" i="1"/>
  <c r="M17" i="1"/>
  <c r="M16" i="1"/>
  <c r="K17" i="1"/>
  <c r="K16" i="1"/>
  <c r="J17" i="1"/>
  <c r="J20" i="1" s="1"/>
  <c r="M7" i="1"/>
  <c r="M6" i="1"/>
  <c r="M5" i="1"/>
  <c r="M4" i="1"/>
  <c r="E59" i="4" l="1"/>
  <c r="D59" i="4"/>
  <c r="H59" i="4"/>
  <c r="C59" i="4"/>
  <c r="F59" i="4"/>
  <c r="F53" i="4"/>
  <c r="G59" i="4"/>
  <c r="G53" i="4"/>
  <c r="E10" i="2"/>
  <c r="E13" i="2"/>
  <c r="K20" i="1"/>
  <c r="M20" i="1"/>
  <c r="D34" i="1"/>
  <c r="D38" i="1" s="1"/>
  <c r="C48" i="1" s="1"/>
  <c r="D32" i="1"/>
  <c r="C42" i="1" s="1"/>
  <c r="G17" i="1"/>
  <c r="F32" i="1"/>
  <c r="F36" i="1" s="1"/>
  <c r="F34" i="1"/>
  <c r="F38" i="1" s="1"/>
  <c r="F31" i="1"/>
  <c r="F35" i="1" s="1"/>
  <c r="D31" i="1"/>
  <c r="C41" i="1" s="1"/>
  <c r="C37" i="1"/>
  <c r="D37" i="1"/>
  <c r="C47" i="1" s="1"/>
  <c r="C43" i="1"/>
  <c r="E35" i="1"/>
  <c r="D45" i="1" s="1"/>
  <c r="D41" i="1"/>
  <c r="C35" i="1"/>
  <c r="E32" i="1"/>
  <c r="E12" i="2" l="1"/>
  <c r="C44" i="1"/>
  <c r="D35" i="1"/>
  <c r="C45" i="1" s="1"/>
  <c r="F45" i="1" s="1"/>
  <c r="D36" i="1"/>
  <c r="C46" i="1" s="1"/>
  <c r="F41" i="1"/>
  <c r="E34" i="1"/>
  <c r="E33" i="1"/>
  <c r="G31" i="1"/>
  <c r="G32" i="1"/>
  <c r="D42" i="1"/>
  <c r="E36" i="1"/>
  <c r="D46" i="1" s="1"/>
  <c r="C53" i="1" l="1"/>
  <c r="E14" i="2"/>
  <c r="E15" i="2"/>
  <c r="C49" i="1"/>
  <c r="C50" i="1"/>
  <c r="C52" i="1" s="1"/>
  <c r="G35" i="1"/>
  <c r="E37" i="1"/>
  <c r="D43" i="1"/>
  <c r="G33" i="1"/>
  <c r="E38" i="1"/>
  <c r="D44" i="1"/>
  <c r="G34" i="1"/>
  <c r="F42" i="1"/>
  <c r="F46" i="1"/>
  <c r="G36" i="1"/>
  <c r="F44" i="1" l="1"/>
  <c r="D47" i="1"/>
  <c r="G37" i="1"/>
  <c r="D48" i="1"/>
  <c r="G38" i="1"/>
  <c r="F43" i="1"/>
  <c r="F47" i="1" l="1"/>
  <c r="D53" i="1"/>
  <c r="D50" i="1"/>
  <c r="D52" i="1" s="1"/>
  <c r="D49" i="1"/>
  <c r="F48" i="1"/>
  <c r="F50" i="1" l="1"/>
  <c r="F52" i="1" s="1"/>
  <c r="F49" i="1"/>
  <c r="F53" i="1"/>
  <c r="H53" i="1" s="1"/>
  <c r="C55" i="1" s="1"/>
  <c r="I50" i="1" l="1"/>
  <c r="C56" i="1" s="1"/>
  <c r="F58" i="1" l="1"/>
  <c r="C58" i="1"/>
  <c r="D58" i="1"/>
</calcChain>
</file>

<file path=xl/sharedStrings.xml><?xml version="1.0" encoding="utf-8"?>
<sst xmlns="http://schemas.openxmlformats.org/spreadsheetml/2006/main" count="220" uniqueCount="94">
  <si>
    <t>3 Factors 2 levels  case study</t>
  </si>
  <si>
    <t>Num Ord</t>
  </si>
  <si>
    <t>test</t>
  </si>
  <si>
    <t>A</t>
  </si>
  <si>
    <t>B</t>
  </si>
  <si>
    <t>C</t>
  </si>
  <si>
    <t>AxB</t>
  </si>
  <si>
    <t>AxC</t>
  </si>
  <si>
    <t>BxC</t>
  </si>
  <si>
    <t>AxBxC</t>
  </si>
  <si>
    <t>G_Av</t>
  </si>
  <si>
    <t>Effect1</t>
  </si>
  <si>
    <t>Av</t>
  </si>
  <si>
    <t>Av-G_Av</t>
  </si>
  <si>
    <t>-</t>
  </si>
  <si>
    <t>+</t>
  </si>
  <si>
    <t>main  Effects and interactions</t>
  </si>
  <si>
    <t>Interaction Effects</t>
  </si>
  <si>
    <t>ABav</t>
  </si>
  <si>
    <t>ACav</t>
  </si>
  <si>
    <t>BCav</t>
  </si>
  <si>
    <t>F-F-</t>
  </si>
  <si>
    <t>F+F-</t>
  </si>
  <si>
    <t>F-F+</t>
  </si>
  <si>
    <t>F+F+</t>
  </si>
  <si>
    <t>2-way interactions</t>
  </si>
  <si>
    <t>Effect of AB = AB.Avg.––[effect of A + effect of B + the grand mean]</t>
  </si>
  <si>
    <t>AB</t>
  </si>
  <si>
    <t>Gav</t>
  </si>
  <si>
    <t>C-</t>
  </si>
  <si>
    <t>C+</t>
  </si>
  <si>
    <t>3-ways interactions</t>
  </si>
  <si>
    <t>ABCav</t>
  </si>
  <si>
    <t>Aeff</t>
  </si>
  <si>
    <t>Beff</t>
  </si>
  <si>
    <t>Ceff</t>
  </si>
  <si>
    <t>ABef</t>
  </si>
  <si>
    <t>ACef</t>
  </si>
  <si>
    <t>BCef</t>
  </si>
  <si>
    <t>ABCef</t>
  </si>
  <si>
    <t>A-B-C-</t>
  </si>
  <si>
    <t>A+B-C-</t>
  </si>
  <si>
    <t>A-B+C-</t>
  </si>
  <si>
    <t>A+B+C-</t>
  </si>
  <si>
    <t>A-B-C+</t>
  </si>
  <si>
    <t>A+B-C+</t>
  </si>
  <si>
    <t>A-B+C+</t>
  </si>
  <si>
    <t>A+B+C+</t>
  </si>
  <si>
    <t>Sum</t>
  </si>
  <si>
    <t>SS</t>
  </si>
  <si>
    <t>SumSS</t>
  </si>
  <si>
    <t>df</t>
  </si>
  <si>
    <t>MS</t>
  </si>
  <si>
    <t>OverallVar</t>
  </si>
  <si>
    <t>Var</t>
  </si>
  <si>
    <t>N-1</t>
  </si>
  <si>
    <t>TotalSS</t>
  </si>
  <si>
    <t>Err</t>
  </si>
  <si>
    <t>dferr</t>
  </si>
  <si>
    <t>F</t>
  </si>
  <si>
    <t>ACN</t>
  </si>
  <si>
    <t>t sonic</t>
  </si>
  <si>
    <t>T sonic</t>
  </si>
  <si>
    <t>: y =b0 + b1x1 + b2x2 + b3x3 + b12x1x2 + b13x1x3 + b23x2x3 + b123x1x2x3</t>
  </si>
  <si>
    <t>X1*(b1+B12*X2+B13*X3+B123*X2*X3)</t>
  </si>
  <si>
    <t>Y</t>
  </si>
  <si>
    <t>Bo</t>
  </si>
  <si>
    <t>step</t>
  </si>
  <si>
    <t>center value</t>
  </si>
  <si>
    <t>true value</t>
  </si>
  <si>
    <t>X in unit Format</t>
  </si>
  <si>
    <t>Xtrasformation in true value</t>
  </si>
  <si>
    <t>Interpreting the Results</t>
  </si>
  <si>
    <t>Y to move</t>
  </si>
  <si>
    <t>Response</t>
  </si>
  <si>
    <t>Level</t>
  </si>
  <si>
    <t>Variables=Factor</t>
  </si>
  <si>
    <t>StdOrder</t>
  </si>
  <si>
    <t>RunOrder</t>
  </si>
  <si>
    <t>CenterPt</t>
  </si>
  <si>
    <t>Blocks</t>
  </si>
  <si>
    <t>solv</t>
  </si>
  <si>
    <t>T</t>
  </si>
  <si>
    <t>time</t>
  </si>
  <si>
    <t>sal</t>
  </si>
  <si>
    <t>Cent</t>
  </si>
  <si>
    <t>PtType</t>
  </si>
  <si>
    <t>centr</t>
  </si>
  <si>
    <t>response</t>
  </si>
  <si>
    <t>2 Factors 2 levels  case study</t>
  </si>
  <si>
    <t>A-B-</t>
  </si>
  <si>
    <t>A+B-</t>
  </si>
  <si>
    <t>A-B+</t>
  </si>
  <si>
    <t>A+B+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</si>
</sst>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1"/>
      <color theme="1"/>
      <name val="Arù"/>
    </font>
    <font>
      <sz val="11"/>
      <color theme="1"/>
      <name val="Arù"/>
    </font>
    <font>
      <sz val="11"/>
      <color rgb="FFFF0000"/>
      <name val="Arù"/>
    </font>
    <font>
      <sz val="11"/>
      <name val="Arù"/>
    </font>
    <font>
      <b/>
      <sz val="11"/>
      <color rgb="FFFF0000"/>
      <name val="Arù"/>
    </font>
    <font>
      <b/>
      <sz val="11"/>
      <name val="Arù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6"/>
      <color rgb="FFFF0000"/>
      <name val="Arial"/>
      <family val="2"/>
    </font>
    <font>
      <sz val="16"/>
      <color theme="1"/>
      <name val="Arù"/>
    </font>
    <font>
      <sz val="18"/>
      <color theme="1"/>
      <name val="Arù"/>
    </font>
    <font>
      <b/>
      <sz val="16"/>
      <color rgb="FFFF0000"/>
      <name val="Arù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0" xfId="0" applyFont="1" applyAlignment="1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2" fillId="3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4" xfId="0" applyFont="1" applyBorder="1"/>
    <xf numFmtId="0" fontId="12" fillId="0" borderId="0" xfId="0" applyFont="1" applyBorder="1"/>
    <xf numFmtId="0" fontId="13" fillId="3" borderId="0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/>
    </xf>
    <xf numFmtId="1" fontId="13" fillId="4" borderId="7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0" fontId="7" fillId="0" borderId="0" xfId="0" applyFont="1"/>
    <xf numFmtId="0" fontId="16" fillId="0" borderId="0" xfId="0" applyFont="1"/>
    <xf numFmtId="0" fontId="17" fillId="0" borderId="0" xfId="0" applyFont="1"/>
    <xf numFmtId="0" fontId="14" fillId="5" borderId="1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0" fontId="10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('DoE2'!$B$21,'DoE2'!$B$23)</c:f>
              <c:numCache>
                <c:formatCode>General</c:formatCode>
                <c:ptCount val="2"/>
                <c:pt idx="0">
                  <c:v>12.5</c:v>
                </c:pt>
                <c:pt idx="1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5-41B4-9FA6-18277360FCBA}"/>
            </c:ext>
          </c:extLst>
        </c:ser>
        <c:ser>
          <c:idx val="1"/>
          <c:order val="1"/>
          <c:tx>
            <c:strRef>
              <c:f>'DoE2'!$B$20</c:f>
              <c:strCache>
                <c:ptCount val="1"/>
                <c:pt idx="0">
                  <c:v>ABav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('DoE2'!$B$22,'DoE2'!$B$24)</c:f>
              <c:numCache>
                <c:formatCode>General</c:formatCode>
                <c:ptCount val="2"/>
                <c:pt idx="0">
                  <c:v>21</c:v>
                </c:pt>
                <c:pt idx="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5-41B4-9FA6-18277360F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915104"/>
        <c:axId val="2037909120"/>
      </c:lineChart>
      <c:catAx>
        <c:axId val="2037915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909120"/>
        <c:crosses val="autoZero"/>
        <c:auto val="1"/>
        <c:lblAlgn val="ctr"/>
        <c:lblOffset val="100"/>
        <c:noMultiLvlLbl val="0"/>
      </c:catAx>
      <c:valAx>
        <c:axId val="203790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91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Main Effects</a:t>
            </a:r>
          </a:p>
        </c:rich>
      </c:tx>
      <c:layout>
        <c:manualLayout>
          <c:xMode val="edge"/>
          <c:yMode val="edge"/>
          <c:x val="0.68246506904481197"/>
          <c:y val="3.2407506974635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9E-2"/>
          <c:y val="0.12025481189851268"/>
          <c:w val="0.91675240594925644"/>
          <c:h val="0.828819262175561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'DoE2'!$J$19:$P$19</c:f>
              <c:strCache>
                <c:ptCount val="4"/>
                <c:pt idx="0">
                  <c:v>A</c:v>
                </c:pt>
                <c:pt idx="1">
                  <c:v>B</c:v>
                </c:pt>
                <c:pt idx="3">
                  <c:v>AxB</c:v>
                </c:pt>
              </c:strCache>
            </c:strRef>
          </c:cat>
          <c:val>
            <c:numRef>
              <c:f>'DoE2'!$J$20:$P$20</c:f>
              <c:numCache>
                <c:formatCode>0.00</c:formatCode>
                <c:ptCount val="7"/>
                <c:pt idx="0">
                  <c:v>-2</c:v>
                </c:pt>
                <c:pt idx="1">
                  <c:v>12.5</c:v>
                </c:pt>
                <c:pt idx="3">
                  <c:v>-10.5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4-421B-B390-BFC7886008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698095664"/>
        <c:axId val="43599040"/>
      </c:barChart>
      <c:catAx>
        <c:axId val="169809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99040"/>
        <c:crosses val="autoZero"/>
        <c:auto val="1"/>
        <c:lblAlgn val="ctr"/>
        <c:lblOffset val="100"/>
        <c:noMultiLvlLbl val="0"/>
      </c:catAx>
      <c:valAx>
        <c:axId val="4359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09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('DoE3'!$B$21,'DoE3'!$B$23)</c:f>
              <c:numCache>
                <c:formatCode>General</c:formatCode>
                <c:ptCount val="2"/>
                <c:pt idx="0">
                  <c:v>3.4</c:v>
                </c:pt>
                <c:pt idx="1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B-4493-A070-2374BDD5CE99}"/>
            </c:ext>
          </c:extLst>
        </c:ser>
        <c:ser>
          <c:idx val="1"/>
          <c:order val="1"/>
          <c:tx>
            <c:strRef>
              <c:f>'DoE3'!$B$20</c:f>
              <c:strCache>
                <c:ptCount val="1"/>
                <c:pt idx="0">
                  <c:v>ABav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('DoE3'!$B$22,'DoE3'!$B$24)</c:f>
              <c:numCache>
                <c:formatCode>General</c:formatCode>
                <c:ptCount val="2"/>
                <c:pt idx="0">
                  <c:v>30</c:v>
                </c:pt>
                <c:pt idx="1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B-4493-A070-2374BDD5C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915104"/>
        <c:axId val="2037909120"/>
      </c:lineChart>
      <c:catAx>
        <c:axId val="2037915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909120"/>
        <c:crosses val="autoZero"/>
        <c:auto val="1"/>
        <c:lblAlgn val="ctr"/>
        <c:lblOffset val="100"/>
        <c:noMultiLvlLbl val="0"/>
      </c:catAx>
      <c:valAx>
        <c:axId val="203790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91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('DoE3'!$C$21,'DoE3'!$C$23)</c:f>
              <c:numCache>
                <c:formatCode>General</c:formatCode>
                <c:ptCount val="2"/>
                <c:pt idx="0">
                  <c:v>13.5</c:v>
                </c:pt>
                <c:pt idx="1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C-416C-BCCA-62E4E4137428}"/>
            </c:ext>
          </c:extLst>
        </c:ser>
        <c:ser>
          <c:idx val="1"/>
          <c:order val="1"/>
          <c:tx>
            <c:strRef>
              <c:f>'DoE3'!$C$20</c:f>
              <c:strCache>
                <c:ptCount val="1"/>
                <c:pt idx="0">
                  <c:v>ACav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('DoE3'!$C$22,'DoE3'!$C$24)</c:f>
              <c:numCache>
                <c:formatCode>General</c:formatCode>
                <c:ptCount val="2"/>
                <c:pt idx="0">
                  <c:v>32.5</c:v>
                </c:pt>
                <c:pt idx="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C-416C-BCCA-62E4E413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916192"/>
        <c:axId val="2037902592"/>
      </c:lineChart>
      <c:catAx>
        <c:axId val="2037916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902592"/>
        <c:crosses val="autoZero"/>
        <c:auto val="1"/>
        <c:lblAlgn val="ctr"/>
        <c:lblOffset val="100"/>
        <c:noMultiLvlLbl val="0"/>
      </c:catAx>
      <c:valAx>
        <c:axId val="203790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9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('DoE3'!$D$21,'DoE3'!$D$23)</c:f>
              <c:numCache>
                <c:formatCode>General</c:formatCode>
                <c:ptCount val="2"/>
                <c:pt idx="0">
                  <c:v>16</c:v>
                </c:pt>
                <c:pt idx="1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F-4875-9790-0E7E8CF149B6}"/>
            </c:ext>
          </c:extLst>
        </c:ser>
        <c:ser>
          <c:idx val="1"/>
          <c:order val="1"/>
          <c:tx>
            <c:strRef>
              <c:f>'DoE3'!$D$20</c:f>
              <c:strCache>
                <c:ptCount val="1"/>
                <c:pt idx="0">
                  <c:v>BCav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('DoE3'!$D$22,'DoE3'!$D$24)</c:f>
              <c:numCache>
                <c:formatCode>General</c:formatCode>
                <c:ptCount val="2"/>
                <c:pt idx="0">
                  <c:v>30</c:v>
                </c:pt>
                <c:pt idx="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F-4875-9790-0E7E8CF1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904768"/>
        <c:axId val="1989655904"/>
      </c:lineChart>
      <c:catAx>
        <c:axId val="2037904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655904"/>
        <c:crosses val="autoZero"/>
        <c:auto val="1"/>
        <c:lblAlgn val="ctr"/>
        <c:lblOffset val="100"/>
        <c:noMultiLvlLbl val="0"/>
      </c:catAx>
      <c:valAx>
        <c:axId val="198965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90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Main Effects</a:t>
            </a:r>
          </a:p>
        </c:rich>
      </c:tx>
      <c:layout>
        <c:manualLayout>
          <c:xMode val="edge"/>
          <c:yMode val="edge"/>
          <c:x val="0.68246506904481197"/>
          <c:y val="3.2407506974635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9E-2"/>
          <c:y val="0.12025481189851268"/>
          <c:w val="0.91675240594925644"/>
          <c:h val="0.828819262175561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'DoE3'!$J$19:$P$19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AxB</c:v>
                </c:pt>
                <c:pt idx="4">
                  <c:v>AxC</c:v>
                </c:pt>
                <c:pt idx="5">
                  <c:v>BxC</c:v>
                </c:pt>
                <c:pt idx="6">
                  <c:v>AxBxC</c:v>
                </c:pt>
              </c:strCache>
            </c:strRef>
          </c:cat>
          <c:val>
            <c:numRef>
              <c:f>'DoE3'!$J$20:$P$20</c:f>
              <c:numCache>
                <c:formatCode>0.00</c:formatCode>
                <c:ptCount val="7"/>
                <c:pt idx="0">
                  <c:v>23.3</c:v>
                </c:pt>
                <c:pt idx="1">
                  <c:v>10.8</c:v>
                </c:pt>
                <c:pt idx="2">
                  <c:v>-1.8000000000000007</c:v>
                </c:pt>
                <c:pt idx="3">
                  <c:v>-3.3000000000000007</c:v>
                </c:pt>
                <c:pt idx="4">
                  <c:v>4.3000000000000007</c:v>
                </c:pt>
                <c:pt idx="5">
                  <c:v>-3.1999999999999993</c:v>
                </c:pt>
                <c:pt idx="6">
                  <c:v>5.6999999999999993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1-4B29-A276-181F34B76C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698095664"/>
        <c:axId val="43599040"/>
      </c:barChart>
      <c:catAx>
        <c:axId val="169809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99040"/>
        <c:crosses val="autoZero"/>
        <c:auto val="1"/>
        <c:lblAlgn val="ctr"/>
        <c:lblOffset val="100"/>
        <c:noMultiLvlLbl val="0"/>
      </c:catAx>
      <c:valAx>
        <c:axId val="4359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09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107722</xdr:colOff>
      <xdr:row>21</xdr:row>
      <xdr:rowOff>155914</xdr:rowOff>
    </xdr:from>
    <xdr:to>
      <xdr:col>14</xdr:col>
      <xdr:colOff>262503</xdr:colOff>
      <xdr:row>29</xdr:row>
      <xdr:rowOff>120196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93889</xdr:colOff>
      <xdr:row>2</xdr:row>
      <xdr:rowOff>53750</xdr:rowOff>
    </xdr:from>
    <xdr:to>
      <xdr:col>17</xdr:col>
      <xdr:colOff>2479542</xdr:colOff>
      <xdr:row>15</xdr:row>
      <xdr:rowOff>13815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261937</xdr:colOff>
      <xdr:row>21</xdr:row>
      <xdr:rowOff>35718</xdr:rowOff>
    </xdr:from>
    <xdr:to>
      <xdr:col>17</xdr:col>
      <xdr:colOff>464343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9F364C-03E7-4B60-9BE4-277BB9E43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202406</xdr:colOff>
      <xdr:row>20</xdr:row>
      <xdr:rowOff>166685</xdr:rowOff>
    </xdr:from>
    <xdr:to>
      <xdr:col>12</xdr:col>
      <xdr:colOff>190500</xdr:colOff>
      <xdr:row>28</xdr:row>
      <xdr:rowOff>130969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DDB1BD-3493-4EAA-A61F-E88FD8CAF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238124</xdr:colOff>
      <xdr:row>29</xdr:row>
      <xdr:rowOff>83344</xdr:rowOff>
    </xdr:from>
    <xdr:to>
      <xdr:col>13</xdr:col>
      <xdr:colOff>369093</xdr:colOff>
      <xdr:row>37</xdr:row>
      <xdr:rowOff>154781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5E36FD-64BF-44BA-A2E9-BB1F7CA07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643618</xdr:colOff>
      <xdr:row>10</xdr:row>
      <xdr:rowOff>129949</xdr:rowOff>
    </xdr:from>
    <xdr:to>
      <xdr:col>17</xdr:col>
      <xdr:colOff>4934271</xdr:colOff>
      <xdr:row>26</xdr:row>
      <xdr:rowOff>86386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BA0119-19FC-40CF-BCC8-C5F842FA8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4"/>
  <sheetViews>
    <sheetView tabSelected="1" zoomScale="40" zoomScaleNormal="40" workbookViewId="0">
      <selection activeCell="F9" sqref="F9"/>
    </sheetView>
  </sheetViews>
  <sheetFormatPr defaultColWidth="9.08984375" defaultRowHeight="14"/>
  <cols>
    <col min="1" max="4" width="9.08984375" style="1"/>
    <col min="5" max="5" width="12" style="1" bestFit="1" customWidth="1"/>
    <col min="6" max="6" width="14.26953125" style="1" bestFit="1" customWidth="1"/>
    <col min="7" max="8" width="9.08984375" style="1"/>
    <col min="9" max="9" width="12" style="1" bestFit="1" customWidth="1"/>
    <col min="10" max="10" width="9.81640625" style="1" customWidth="1"/>
    <col min="11" max="17" width="9.08984375" style="1"/>
    <col min="18" max="18" width="46.08984375" style="1" customWidth="1"/>
    <col min="19" max="19" width="20.36328125" style="1" customWidth="1"/>
    <col min="20" max="20" width="14.36328125" style="1" customWidth="1"/>
    <col min="21" max="21" width="15.08984375" style="1" customWidth="1"/>
    <col min="22" max="24" width="14.7265625" style="1" bestFit="1" customWidth="1"/>
    <col min="25" max="26" width="9.08984375" style="1"/>
    <col min="27" max="27" width="10.6328125" style="1" bestFit="1" customWidth="1"/>
    <col min="28" max="16384" width="9.08984375" style="1"/>
  </cols>
  <sheetData>
    <row r="1" spans="1:24" ht="22.5">
      <c r="R1" s="91"/>
      <c r="S1" s="91"/>
      <c r="T1" s="91"/>
      <c r="U1" s="91"/>
      <c r="V1" s="91"/>
      <c r="W1" s="91"/>
      <c r="X1" s="91"/>
    </row>
    <row r="2" spans="1:24" ht="20">
      <c r="A2" s="75" t="s">
        <v>89</v>
      </c>
      <c r="B2" s="75"/>
      <c r="C2" s="75"/>
      <c r="D2" s="75"/>
      <c r="E2" s="75"/>
      <c r="F2" s="75"/>
      <c r="R2" s="92"/>
      <c r="S2" s="88"/>
      <c r="T2" s="89"/>
      <c r="U2" s="89"/>
      <c r="V2" s="89"/>
      <c r="W2" s="89"/>
      <c r="X2" s="89"/>
    </row>
    <row r="3" spans="1:24" ht="20">
      <c r="A3" s="2" t="s">
        <v>1</v>
      </c>
      <c r="B3" s="2" t="s">
        <v>2</v>
      </c>
      <c r="C3" s="38" t="s">
        <v>60</v>
      </c>
      <c r="D3" s="38" t="s">
        <v>61</v>
      </c>
      <c r="E3" s="38"/>
      <c r="F3" s="38" t="s">
        <v>74</v>
      </c>
      <c r="J3" s="2" t="s">
        <v>3</v>
      </c>
      <c r="K3" s="2" t="s">
        <v>4</v>
      </c>
      <c r="L3" s="2"/>
      <c r="M3" s="2" t="s">
        <v>6</v>
      </c>
      <c r="N3" s="2"/>
      <c r="O3" s="2"/>
      <c r="P3" s="2"/>
      <c r="R3" s="93"/>
      <c r="S3" s="89"/>
      <c r="T3" s="89"/>
      <c r="U3" s="89"/>
      <c r="V3" s="89"/>
      <c r="W3" s="89"/>
      <c r="X3" s="89"/>
    </row>
    <row r="4" spans="1:24" ht="20">
      <c r="A4" s="1">
        <v>3</v>
      </c>
      <c r="B4" s="1">
        <v>1</v>
      </c>
      <c r="C4" s="39">
        <v>60</v>
      </c>
      <c r="D4" s="39">
        <v>10</v>
      </c>
      <c r="E4" s="39"/>
      <c r="F4" s="41">
        <v>12</v>
      </c>
      <c r="J4" s="3">
        <v>-1</v>
      </c>
      <c r="K4" s="3">
        <v>-1</v>
      </c>
      <c r="L4" s="3"/>
      <c r="M4" s="1">
        <f>J4*K4</f>
        <v>1</v>
      </c>
      <c r="P4" s="3"/>
      <c r="R4" s="93"/>
      <c r="S4" s="89"/>
      <c r="T4" s="89"/>
      <c r="U4" s="89"/>
      <c r="V4" s="89"/>
      <c r="W4" s="89"/>
      <c r="X4" s="89"/>
    </row>
    <row r="5" spans="1:24" ht="20">
      <c r="A5" s="1">
        <v>7</v>
      </c>
      <c r="B5" s="1">
        <v>2</v>
      </c>
      <c r="C5" s="45">
        <v>90</v>
      </c>
      <c r="D5" s="39">
        <v>10</v>
      </c>
      <c r="E5" s="39"/>
      <c r="F5" s="41">
        <v>22</v>
      </c>
      <c r="J5" s="1">
        <v>1</v>
      </c>
      <c r="K5" s="3">
        <v>-1</v>
      </c>
      <c r="L5" s="3"/>
      <c r="M5" s="3">
        <f t="shared" ref="M5:M11" si="0">J5*K5</f>
        <v>-1</v>
      </c>
      <c r="N5" s="3"/>
      <c r="R5" s="93"/>
      <c r="S5" s="89"/>
      <c r="T5" s="89"/>
      <c r="U5" s="89"/>
      <c r="V5" s="89"/>
      <c r="W5" s="89"/>
      <c r="X5" s="89"/>
    </row>
    <row r="6" spans="1:24" ht="20">
      <c r="A6" s="1">
        <v>8</v>
      </c>
      <c r="B6" s="1">
        <v>3</v>
      </c>
      <c r="C6" s="39">
        <v>60</v>
      </c>
      <c r="D6" s="45">
        <v>30</v>
      </c>
      <c r="E6" s="39"/>
      <c r="F6" s="41">
        <v>34</v>
      </c>
      <c r="J6" s="3">
        <v>-1</v>
      </c>
      <c r="K6" s="1">
        <v>1</v>
      </c>
      <c r="L6" s="3"/>
      <c r="M6" s="3">
        <f t="shared" si="0"/>
        <v>-1</v>
      </c>
      <c r="O6" s="3"/>
      <c r="R6" s="93"/>
      <c r="S6" s="89"/>
      <c r="T6" s="89"/>
      <c r="U6" s="89"/>
      <c r="V6" s="89"/>
      <c r="W6" s="89"/>
      <c r="X6" s="89"/>
    </row>
    <row r="7" spans="1:24" ht="20">
      <c r="A7" s="1">
        <v>2</v>
      </c>
      <c r="B7" s="1">
        <v>4</v>
      </c>
      <c r="C7" s="45">
        <v>90</v>
      </c>
      <c r="D7" s="46">
        <v>30</v>
      </c>
      <c r="E7" s="39"/>
      <c r="F7" s="59">
        <v>23</v>
      </c>
      <c r="J7" s="1">
        <v>1</v>
      </c>
      <c r="K7" s="1">
        <v>1</v>
      </c>
      <c r="L7" s="3"/>
      <c r="M7" s="1">
        <f t="shared" si="0"/>
        <v>1</v>
      </c>
      <c r="N7" s="3"/>
      <c r="O7" s="3"/>
      <c r="P7" s="3"/>
      <c r="R7" s="93"/>
      <c r="S7" s="89"/>
      <c r="T7" s="89"/>
      <c r="U7" s="89"/>
      <c r="V7" s="90"/>
      <c r="W7" s="90"/>
      <c r="X7" s="90"/>
    </row>
    <row r="8" spans="1:24" ht="20">
      <c r="A8" s="86">
        <v>6</v>
      </c>
      <c r="B8" s="82">
        <v>1</v>
      </c>
      <c r="C8" s="83">
        <v>60</v>
      </c>
      <c r="D8" s="83">
        <v>10</v>
      </c>
      <c r="E8" s="84"/>
      <c r="F8" s="85">
        <v>13</v>
      </c>
      <c r="G8" s="86"/>
      <c r="H8" s="86"/>
      <c r="I8" s="86"/>
      <c r="J8" s="82">
        <v>-1</v>
      </c>
      <c r="K8" s="82">
        <v>-1</v>
      </c>
      <c r="L8" s="87"/>
      <c r="M8" s="87">
        <f t="shared" si="0"/>
        <v>1</v>
      </c>
      <c r="N8" s="3"/>
      <c r="O8" s="3"/>
      <c r="R8" s="93"/>
      <c r="S8" s="89"/>
      <c r="T8" s="89"/>
      <c r="U8" s="89"/>
      <c r="V8" s="90"/>
      <c r="W8" s="90"/>
      <c r="X8" s="90"/>
    </row>
    <row r="9" spans="1:24" ht="20">
      <c r="A9" s="86">
        <v>4</v>
      </c>
      <c r="B9" s="82">
        <v>2</v>
      </c>
      <c r="C9" s="84">
        <v>90</v>
      </c>
      <c r="D9" s="83">
        <v>10</v>
      </c>
      <c r="E9" s="84"/>
      <c r="F9" s="85">
        <v>20</v>
      </c>
      <c r="G9" s="86"/>
      <c r="H9" s="86"/>
      <c r="I9" s="86"/>
      <c r="J9" s="87">
        <v>1</v>
      </c>
      <c r="K9" s="82">
        <v>-1</v>
      </c>
      <c r="L9" s="87"/>
      <c r="M9" s="82">
        <f t="shared" si="0"/>
        <v>-1</v>
      </c>
      <c r="O9" s="3"/>
      <c r="P9" s="3"/>
      <c r="R9" s="93"/>
      <c r="S9" s="89"/>
      <c r="T9" s="94"/>
      <c r="U9" s="95"/>
      <c r="V9" s="96"/>
      <c r="W9" s="89"/>
      <c r="X9" s="89"/>
    </row>
    <row r="10" spans="1:24" ht="14.5">
      <c r="A10" s="86">
        <v>1</v>
      </c>
      <c r="B10" s="82">
        <v>3</v>
      </c>
      <c r="C10" s="83">
        <v>60</v>
      </c>
      <c r="D10" s="84">
        <v>30</v>
      </c>
      <c r="E10" s="84"/>
      <c r="F10" s="85">
        <v>37</v>
      </c>
      <c r="G10" s="86"/>
      <c r="H10" s="86"/>
      <c r="I10" s="86"/>
      <c r="J10" s="82">
        <v>-1</v>
      </c>
      <c r="K10" s="87">
        <v>1</v>
      </c>
      <c r="L10" s="87"/>
      <c r="M10" s="82">
        <f t="shared" si="0"/>
        <v>-1</v>
      </c>
      <c r="N10" s="3"/>
      <c r="O10" s="4"/>
      <c r="P10" s="3"/>
    </row>
    <row r="11" spans="1:24" ht="14.5">
      <c r="A11" s="86">
        <v>5</v>
      </c>
      <c r="B11" s="82">
        <v>4</v>
      </c>
      <c r="C11" s="84">
        <v>90</v>
      </c>
      <c r="D11" s="84">
        <v>30</v>
      </c>
      <c r="E11" s="84"/>
      <c r="F11" s="85">
        <v>23</v>
      </c>
      <c r="G11" s="86"/>
      <c r="H11" s="86"/>
      <c r="I11" s="86"/>
      <c r="J11" s="87">
        <v>1</v>
      </c>
      <c r="K11" s="87">
        <v>1</v>
      </c>
      <c r="L11" s="87"/>
      <c r="M11" s="87">
        <f t="shared" si="0"/>
        <v>1</v>
      </c>
    </row>
    <row r="12" spans="1:24" ht="14.5">
      <c r="C12" s="39"/>
      <c r="D12" s="39"/>
      <c r="E12" s="39"/>
      <c r="F12" s="41"/>
    </row>
    <row r="13" spans="1:24" ht="14.5" thickBot="1">
      <c r="F13" s="40">
        <f>AVERAGE(F4:F11)</f>
        <v>23</v>
      </c>
      <c r="G13" s="2" t="s">
        <v>10</v>
      </c>
    </row>
    <row r="14" spans="1:24" ht="14.5" thickBot="1">
      <c r="E14" s="6" t="s">
        <v>11</v>
      </c>
      <c r="F14" s="7"/>
      <c r="G14" s="7"/>
      <c r="H14" s="8"/>
    </row>
    <row r="15" spans="1:24">
      <c r="A15" s="9" t="s">
        <v>12</v>
      </c>
      <c r="B15" s="10" t="s">
        <v>3</v>
      </c>
      <c r="C15" s="10" t="s">
        <v>4</v>
      </c>
      <c r="D15" s="11"/>
      <c r="E15" s="12" t="s">
        <v>13</v>
      </c>
      <c r="F15" s="13" t="s">
        <v>3</v>
      </c>
      <c r="G15" s="13" t="s">
        <v>4</v>
      </c>
      <c r="H15" s="14"/>
      <c r="J15" s="2" t="s">
        <v>3</v>
      </c>
      <c r="K15" s="2" t="s">
        <v>4</v>
      </c>
      <c r="L15" s="2" t="s">
        <v>5</v>
      </c>
      <c r="M15" s="2" t="s">
        <v>6</v>
      </c>
      <c r="N15" s="2"/>
      <c r="O15" s="2"/>
      <c r="P15" s="2"/>
    </row>
    <row r="16" spans="1:24">
      <c r="A16" s="15" t="s">
        <v>14</v>
      </c>
      <c r="B16" s="62">
        <f>AVERAGE(F4,F6,F8,F10)</f>
        <v>24</v>
      </c>
      <c r="C16" s="16">
        <f>AVERAGE(F4,F5,F8,F9)</f>
        <v>16.75</v>
      </c>
      <c r="D16" s="17"/>
      <c r="E16" s="15" t="s">
        <v>14</v>
      </c>
      <c r="F16" s="18">
        <f>B16-$F$13</f>
        <v>1</v>
      </c>
      <c r="G16" s="18">
        <f t="shared" ref="G16:G17" si="1">C16-$F$13</f>
        <v>-6.25</v>
      </c>
      <c r="H16" s="19"/>
      <c r="I16" s="1">
        <v>-1</v>
      </c>
      <c r="J16" s="43">
        <f>AVERAGE(F4,F6,F8,F10)</f>
        <v>24</v>
      </c>
      <c r="K16" s="43">
        <f>AVERAGE(F4:F5,F8:F9)</f>
        <v>16.75</v>
      </c>
      <c r="L16" s="43"/>
      <c r="M16" s="43">
        <f>AVERAGE(F5:F6,F9:F10)</f>
        <v>28.25</v>
      </c>
      <c r="N16" s="43"/>
      <c r="O16" s="43"/>
      <c r="P16" s="43"/>
    </row>
    <row r="17" spans="1:16" ht="14.5" thickBot="1">
      <c r="A17" s="20" t="s">
        <v>15</v>
      </c>
      <c r="B17" s="21">
        <f>AVERAGE(F5,F7,F9,F11)</f>
        <v>22</v>
      </c>
      <c r="C17" s="21">
        <f>AVERAGE(F7,F6,F11,F10)</f>
        <v>29.25</v>
      </c>
      <c r="D17" s="22"/>
      <c r="E17" s="20" t="s">
        <v>15</v>
      </c>
      <c r="F17" s="23">
        <f t="shared" ref="F17" si="2">B17-$F$13</f>
        <v>-1</v>
      </c>
      <c r="G17" s="23">
        <f t="shared" si="1"/>
        <v>6.25</v>
      </c>
      <c r="H17" s="24"/>
      <c r="I17" s="1">
        <v>1</v>
      </c>
      <c r="J17" s="43">
        <f>AVERAGE(F5,F7,F9,F11)</f>
        <v>22</v>
      </c>
      <c r="K17" s="43">
        <f>AVERAGE(F6:F7,F10:F11)</f>
        <v>29.25</v>
      </c>
      <c r="L17" s="43"/>
      <c r="M17" s="43">
        <f>AVERAGE(F4,F7,F8,F11)</f>
        <v>17.75</v>
      </c>
      <c r="N17" s="43"/>
      <c r="O17" s="43"/>
      <c r="P17" s="43"/>
    </row>
    <row r="18" spans="1:16">
      <c r="I18" s="75" t="s">
        <v>16</v>
      </c>
      <c r="J18" s="75"/>
      <c r="K18" s="75"/>
      <c r="L18" s="75"/>
      <c r="M18" s="75"/>
      <c r="N18" s="75"/>
      <c r="O18" s="75"/>
      <c r="P18" s="75"/>
    </row>
    <row r="19" spans="1:16">
      <c r="A19" s="75" t="s">
        <v>17</v>
      </c>
      <c r="B19" s="75"/>
      <c r="C19" s="75"/>
      <c r="D19" s="75"/>
      <c r="E19" s="25"/>
      <c r="F19" s="25"/>
      <c r="G19" s="25"/>
      <c r="H19" s="25"/>
      <c r="I19" s="26"/>
      <c r="J19" s="2" t="s">
        <v>3</v>
      </c>
      <c r="K19" s="2" t="s">
        <v>4</v>
      </c>
      <c r="L19" s="2"/>
      <c r="M19" s="2" t="s">
        <v>6</v>
      </c>
      <c r="N19" s="2"/>
      <c r="O19" s="2"/>
      <c r="P19" s="2"/>
    </row>
    <row r="20" spans="1:16">
      <c r="B20" s="2" t="s">
        <v>18</v>
      </c>
      <c r="C20" s="2"/>
      <c r="D20" s="2"/>
      <c r="I20" s="27"/>
      <c r="J20" s="28">
        <f>J17-J16</f>
        <v>-2</v>
      </c>
      <c r="K20" s="28">
        <f t="shared" ref="K20:M20" si="3">K17-K16</f>
        <v>12.5</v>
      </c>
      <c r="L20" s="28"/>
      <c r="M20" s="28">
        <f t="shared" si="3"/>
        <v>-10.5</v>
      </c>
      <c r="N20" s="28"/>
      <c r="O20" s="28"/>
      <c r="P20" s="28"/>
    </row>
    <row r="21" spans="1:16">
      <c r="A21" s="27" t="s">
        <v>21</v>
      </c>
      <c r="B21" s="1">
        <f>AVERAGE(F4,F8)</f>
        <v>12.5</v>
      </c>
    </row>
    <row r="22" spans="1:16">
      <c r="A22" s="27" t="s">
        <v>22</v>
      </c>
      <c r="B22" s="1">
        <f>AVERAGE(F5,F9)</f>
        <v>21</v>
      </c>
    </row>
    <row r="23" spans="1:16">
      <c r="A23" s="27" t="s">
        <v>23</v>
      </c>
      <c r="B23" s="1">
        <f>AVERAGE(F6,F10)</f>
        <v>35.5</v>
      </c>
    </row>
    <row r="24" spans="1:16">
      <c r="A24" s="27" t="s">
        <v>24</v>
      </c>
      <c r="B24" s="1">
        <f>AVERAGE(F7,F11)</f>
        <v>23</v>
      </c>
    </row>
    <row r="25" spans="1:16">
      <c r="A25" s="27"/>
    </row>
    <row r="27" spans="1:16" ht="14.5" thickBot="1"/>
    <row r="28" spans="1:16">
      <c r="A28" s="76" t="s">
        <v>25</v>
      </c>
      <c r="B28" s="77"/>
      <c r="C28" s="77"/>
      <c r="D28" s="77"/>
      <c r="E28" s="77"/>
      <c r="F28" s="77"/>
      <c r="G28" s="78"/>
    </row>
    <row r="29" spans="1:16">
      <c r="A29" s="79" t="s">
        <v>26</v>
      </c>
      <c r="B29" s="80"/>
      <c r="C29" s="80"/>
      <c r="D29" s="80"/>
      <c r="E29" s="80"/>
      <c r="F29" s="80"/>
      <c r="G29" s="81"/>
    </row>
    <row r="30" spans="1:16">
      <c r="A30" s="29"/>
      <c r="B30" s="30"/>
      <c r="C30" s="30" t="s">
        <v>27</v>
      </c>
      <c r="D30" s="30" t="s">
        <v>3</v>
      </c>
      <c r="E30" s="30" t="s">
        <v>4</v>
      </c>
      <c r="F30" s="30" t="s">
        <v>28</v>
      </c>
      <c r="G30" s="31"/>
    </row>
    <row r="31" spans="1:16">
      <c r="A31" s="15" t="s">
        <v>29</v>
      </c>
      <c r="B31" s="13" t="s">
        <v>21</v>
      </c>
      <c r="C31" s="30">
        <f>B21</f>
        <v>12.5</v>
      </c>
      <c r="D31" s="18">
        <f>F16</f>
        <v>1</v>
      </c>
      <c r="E31" s="18">
        <f>G16</f>
        <v>-6.25</v>
      </c>
      <c r="F31" s="18">
        <f>$F$13</f>
        <v>23</v>
      </c>
      <c r="G31" s="19">
        <f>C31-(D31+E31+F31)</f>
        <v>-5.25</v>
      </c>
    </row>
    <row r="32" spans="1:16">
      <c r="A32" s="15" t="s">
        <v>29</v>
      </c>
      <c r="B32" s="13" t="s">
        <v>22</v>
      </c>
      <c r="C32" s="30">
        <f>B22</f>
        <v>21</v>
      </c>
      <c r="D32" s="18">
        <f>F17</f>
        <v>-1</v>
      </c>
      <c r="E32" s="18">
        <f>G16</f>
        <v>-6.25</v>
      </c>
      <c r="F32" s="18">
        <f t="shared" ref="F32:F34" si="4">$F$13</f>
        <v>23</v>
      </c>
      <c r="G32" s="19">
        <f t="shared" ref="G32:G38" si="5">C32-(D32+E32+F32)</f>
        <v>5.25</v>
      </c>
    </row>
    <row r="33" spans="1:9">
      <c r="A33" s="15" t="s">
        <v>29</v>
      </c>
      <c r="B33" s="13" t="s">
        <v>23</v>
      </c>
      <c r="C33" s="30">
        <f>B23</f>
        <v>35.5</v>
      </c>
      <c r="D33" s="18">
        <f>F16</f>
        <v>1</v>
      </c>
      <c r="E33" s="18">
        <f>G17</f>
        <v>6.25</v>
      </c>
      <c r="F33" s="18">
        <f t="shared" si="4"/>
        <v>23</v>
      </c>
      <c r="G33" s="19">
        <f t="shared" si="5"/>
        <v>5.25</v>
      </c>
    </row>
    <row r="34" spans="1:9">
      <c r="A34" s="15" t="s">
        <v>29</v>
      </c>
      <c r="B34" s="13" t="s">
        <v>24</v>
      </c>
      <c r="C34" s="30">
        <f>B24</f>
        <v>23</v>
      </c>
      <c r="D34" s="18">
        <f>F17</f>
        <v>-1</v>
      </c>
      <c r="E34" s="18">
        <f>G17</f>
        <v>6.25</v>
      </c>
      <c r="F34" s="18">
        <f t="shared" si="4"/>
        <v>23</v>
      </c>
      <c r="G34" s="19">
        <f t="shared" si="5"/>
        <v>-5.25</v>
      </c>
    </row>
    <row r="35" spans="1:9">
      <c r="A35" s="15" t="s">
        <v>30</v>
      </c>
      <c r="B35" s="30" t="s">
        <v>21</v>
      </c>
      <c r="C35" s="30">
        <f>C31</f>
        <v>12.5</v>
      </c>
      <c r="D35" s="18">
        <f t="shared" ref="D35:F35" si="6">D31</f>
        <v>1</v>
      </c>
      <c r="E35" s="18">
        <f t="shared" si="6"/>
        <v>-6.25</v>
      </c>
      <c r="F35" s="18">
        <f t="shared" si="6"/>
        <v>23</v>
      </c>
      <c r="G35" s="19">
        <f t="shared" si="5"/>
        <v>-5.25</v>
      </c>
    </row>
    <row r="36" spans="1:9">
      <c r="A36" s="15" t="s">
        <v>30</v>
      </c>
      <c r="B36" s="30" t="s">
        <v>22</v>
      </c>
      <c r="C36" s="30">
        <f t="shared" ref="C36:F38" si="7">C32</f>
        <v>21</v>
      </c>
      <c r="D36" s="18">
        <f t="shared" si="7"/>
        <v>-1</v>
      </c>
      <c r="E36" s="18">
        <f t="shared" si="7"/>
        <v>-6.25</v>
      </c>
      <c r="F36" s="18">
        <f t="shared" si="7"/>
        <v>23</v>
      </c>
      <c r="G36" s="19">
        <f t="shared" si="5"/>
        <v>5.25</v>
      </c>
    </row>
    <row r="37" spans="1:9">
      <c r="A37" s="15" t="s">
        <v>30</v>
      </c>
      <c r="B37" s="30" t="s">
        <v>23</v>
      </c>
      <c r="C37" s="30">
        <f t="shared" si="7"/>
        <v>35.5</v>
      </c>
      <c r="D37" s="18">
        <f t="shared" si="7"/>
        <v>1</v>
      </c>
      <c r="E37" s="18">
        <f t="shared" si="7"/>
        <v>6.25</v>
      </c>
      <c r="F37" s="18">
        <f t="shared" si="7"/>
        <v>23</v>
      </c>
      <c r="G37" s="19">
        <f t="shared" si="5"/>
        <v>5.25</v>
      </c>
    </row>
    <row r="38" spans="1:9" ht="14.5" thickBot="1">
      <c r="A38" s="20" t="s">
        <v>30</v>
      </c>
      <c r="B38" s="32" t="s">
        <v>24</v>
      </c>
      <c r="C38" s="32">
        <f t="shared" si="7"/>
        <v>23</v>
      </c>
      <c r="D38" s="23">
        <f t="shared" si="7"/>
        <v>-1</v>
      </c>
      <c r="E38" s="23">
        <f t="shared" si="7"/>
        <v>6.25</v>
      </c>
      <c r="F38" s="23">
        <f t="shared" si="7"/>
        <v>23</v>
      </c>
      <c r="G38" s="24">
        <f t="shared" si="5"/>
        <v>-5.25</v>
      </c>
    </row>
    <row r="40" spans="1:9">
      <c r="B40" s="2" t="s">
        <v>18</v>
      </c>
      <c r="C40" s="2" t="s">
        <v>33</v>
      </c>
      <c r="D40" s="2" t="s">
        <v>34</v>
      </c>
      <c r="E40" s="2"/>
      <c r="F40" s="2" t="s">
        <v>36</v>
      </c>
      <c r="G40" s="2"/>
      <c r="H40" s="2"/>
      <c r="I40" s="2"/>
    </row>
    <row r="41" spans="1:9">
      <c r="A41" s="1" t="s">
        <v>90</v>
      </c>
      <c r="B41" s="1">
        <f>F4</f>
        <v>12</v>
      </c>
      <c r="C41" s="33">
        <f>D31</f>
        <v>1</v>
      </c>
      <c r="D41" s="33">
        <f>E31</f>
        <v>-6.25</v>
      </c>
      <c r="E41" s="33"/>
      <c r="F41" s="33">
        <f>AVERAGE(B41,B45)-(C41+D41+2)</f>
        <v>15.75</v>
      </c>
      <c r="I41" s="34"/>
    </row>
    <row r="42" spans="1:9">
      <c r="A42" s="1" t="s">
        <v>91</v>
      </c>
      <c r="B42" s="1">
        <f>F5</f>
        <v>22</v>
      </c>
      <c r="C42" s="33">
        <f>D32</f>
        <v>-1</v>
      </c>
      <c r="D42" s="33">
        <f>E32</f>
        <v>-6.25</v>
      </c>
      <c r="E42" s="33"/>
      <c r="F42" s="1">
        <f>AVERAGE(B42,B46)-(C42+D42+2)</f>
        <v>26.25</v>
      </c>
      <c r="I42" s="34"/>
    </row>
    <row r="43" spans="1:9">
      <c r="A43" s="1" t="s">
        <v>92</v>
      </c>
      <c r="B43" s="1">
        <f>F6</f>
        <v>34</v>
      </c>
      <c r="C43" s="33">
        <f>D33</f>
        <v>1</v>
      </c>
      <c r="D43" s="33">
        <f>E33</f>
        <v>6.25</v>
      </c>
      <c r="E43" s="33"/>
      <c r="F43" s="1">
        <f>AVERAGE(B43,B47)-(C43+D43+2)</f>
        <v>26.25</v>
      </c>
      <c r="I43" s="34"/>
    </row>
    <row r="44" spans="1:9">
      <c r="A44" s="1" t="s">
        <v>93</v>
      </c>
      <c r="B44" s="1">
        <f>F7</f>
        <v>23</v>
      </c>
      <c r="C44" s="33">
        <f>D34</f>
        <v>-1</v>
      </c>
      <c r="D44" s="33">
        <f>E34</f>
        <v>6.25</v>
      </c>
      <c r="E44" s="33"/>
      <c r="F44" s="1">
        <f>AVERAGE(B44,B48)-(C44+D44+2)</f>
        <v>15.75</v>
      </c>
      <c r="I44" s="34"/>
    </row>
    <row r="45" spans="1:9">
      <c r="A45" s="1" t="s">
        <v>90</v>
      </c>
      <c r="B45" s="1">
        <f>F8</f>
        <v>13</v>
      </c>
      <c r="C45" s="33">
        <f>D35</f>
        <v>1</v>
      </c>
      <c r="D45" s="33">
        <f>E35</f>
        <v>-6.25</v>
      </c>
      <c r="E45" s="33"/>
      <c r="F45" s="1">
        <f>AVERAGE(B45,B41)-(C45+D45+2)</f>
        <v>15.75</v>
      </c>
      <c r="I45" s="34"/>
    </row>
    <row r="46" spans="1:9">
      <c r="A46" s="1" t="s">
        <v>91</v>
      </c>
      <c r="B46" s="1">
        <f>F9</f>
        <v>20</v>
      </c>
      <c r="C46" s="33">
        <f>D36</f>
        <v>-1</v>
      </c>
      <c r="D46" s="33">
        <f>E36</f>
        <v>-6.25</v>
      </c>
      <c r="E46" s="33"/>
      <c r="F46" s="1">
        <f t="shared" ref="F46:F48" si="8">AVERAGE(B46,B42)-(C46+D46+2)</f>
        <v>26.25</v>
      </c>
      <c r="I46" s="34"/>
    </row>
    <row r="47" spans="1:9">
      <c r="A47" s="1" t="s">
        <v>92</v>
      </c>
      <c r="B47" s="1">
        <f>F10</f>
        <v>37</v>
      </c>
      <c r="C47" s="33">
        <f>D37</f>
        <v>1</v>
      </c>
      <c r="D47" s="33">
        <f>E37</f>
        <v>6.25</v>
      </c>
      <c r="E47" s="33"/>
      <c r="F47" s="1">
        <f t="shared" si="8"/>
        <v>26.25</v>
      </c>
      <c r="I47" s="34"/>
    </row>
    <row r="48" spans="1:9">
      <c r="A48" s="1" t="s">
        <v>93</v>
      </c>
      <c r="B48" s="1">
        <f>F11</f>
        <v>23</v>
      </c>
      <c r="C48" s="33">
        <f>D38</f>
        <v>-1</v>
      </c>
      <c r="D48" s="33">
        <f>E38</f>
        <v>6.25</v>
      </c>
      <c r="E48" s="33"/>
      <c r="F48" s="1">
        <f t="shared" si="8"/>
        <v>15.75</v>
      </c>
      <c r="I48" s="34"/>
    </row>
    <row r="49" spans="2:9">
      <c r="B49" s="1" t="s">
        <v>48</v>
      </c>
      <c r="C49" s="1">
        <f>SUM(C41:C48)</f>
        <v>0</v>
      </c>
      <c r="D49" s="1">
        <f t="shared" ref="D49:F49" si="9">SUM(D41:D48)</f>
        <v>0</v>
      </c>
      <c r="F49" s="1">
        <f t="shared" si="9"/>
        <v>168</v>
      </c>
    </row>
    <row r="50" spans="2:9">
      <c r="B50" s="1" t="s">
        <v>49</v>
      </c>
      <c r="C50" s="35">
        <f>SUMSQ(C41:C48)</f>
        <v>8</v>
      </c>
      <c r="D50" s="35">
        <f t="shared" ref="D50:F50" si="10">SUMSQ(D41:D48)</f>
        <v>312.5</v>
      </c>
      <c r="E50" s="35"/>
      <c r="F50" s="35">
        <f t="shared" si="10"/>
        <v>3748.5</v>
      </c>
      <c r="G50" s="35"/>
      <c r="H50" s="5" t="s">
        <v>50</v>
      </c>
      <c r="I50" s="36">
        <f>SUM(C50:G50)</f>
        <v>4069</v>
      </c>
    </row>
    <row r="51" spans="2:9">
      <c r="B51" s="1" t="s">
        <v>51</v>
      </c>
      <c r="C51" s="35">
        <f>(2-1)</f>
        <v>1</v>
      </c>
      <c r="D51" s="35">
        <f t="shared" ref="D51" si="11">(2-1)</f>
        <v>1</v>
      </c>
      <c r="E51" s="35"/>
      <c r="F51" s="35">
        <f>(2-1)*(2-1)</f>
        <v>1</v>
      </c>
      <c r="G51" s="35"/>
    </row>
    <row r="52" spans="2:9">
      <c r="B52" s="1" t="s">
        <v>52</v>
      </c>
      <c r="C52" s="35">
        <f>C50/C51</f>
        <v>8</v>
      </c>
      <c r="D52" s="35">
        <f t="shared" ref="D52:F52" si="12">D50/D51</f>
        <v>312.5</v>
      </c>
      <c r="E52" s="35"/>
      <c r="F52" s="35">
        <f t="shared" si="12"/>
        <v>3748.5</v>
      </c>
      <c r="G52" s="35"/>
      <c r="H52" s="37" t="s">
        <v>53</v>
      </c>
    </row>
    <row r="53" spans="2:9">
      <c r="B53" s="1" t="s">
        <v>54</v>
      </c>
      <c r="C53" s="35">
        <f>VAR(C41:C48)</f>
        <v>1.1428571428571428</v>
      </c>
      <c r="D53" s="35">
        <f t="shared" ref="D53:F53" si="13">VAR(D41:D48)</f>
        <v>44.642857142857146</v>
      </c>
      <c r="E53" s="35"/>
      <c r="F53" s="35">
        <f t="shared" si="13"/>
        <v>31.5</v>
      </c>
      <c r="G53" s="35"/>
      <c r="H53" s="37">
        <f>SUM(C53:F53)</f>
        <v>77.285714285714292</v>
      </c>
    </row>
    <row r="54" spans="2:9">
      <c r="B54" s="1" t="s">
        <v>55</v>
      </c>
      <c r="C54" s="35">
        <f>8-1</f>
        <v>7</v>
      </c>
      <c r="D54" s="35"/>
      <c r="E54" s="35"/>
      <c r="F54" s="35"/>
      <c r="G54" s="35"/>
      <c r="H54" s="35"/>
      <c r="I54" s="35"/>
    </row>
    <row r="55" spans="2:9">
      <c r="B55" s="1" t="s">
        <v>56</v>
      </c>
      <c r="C55" s="35">
        <f>H53*C54</f>
        <v>541</v>
      </c>
      <c r="D55" s="35"/>
      <c r="E55" s="35"/>
      <c r="F55" s="35"/>
      <c r="G55" s="35"/>
      <c r="H55" s="35"/>
      <c r="I55" s="35"/>
    </row>
    <row r="56" spans="2:9">
      <c r="B56" s="1" t="s">
        <v>57</v>
      </c>
      <c r="C56" s="35">
        <f>C55-I50</f>
        <v>-3528</v>
      </c>
      <c r="D56" s="35"/>
      <c r="E56" s="35"/>
      <c r="F56" s="35"/>
      <c r="G56" s="35"/>
      <c r="H56" s="35"/>
      <c r="I56" s="35"/>
    </row>
    <row r="57" spans="2:9">
      <c r="B57" s="1" t="s">
        <v>58</v>
      </c>
      <c r="C57" s="35">
        <v>1</v>
      </c>
      <c r="D57" s="35"/>
      <c r="E57" s="35"/>
      <c r="F57" s="35"/>
      <c r="G57" s="35"/>
      <c r="H57" s="35"/>
      <c r="I57" s="35"/>
    </row>
    <row r="58" spans="2:9">
      <c r="B58" s="1" t="s">
        <v>59</v>
      </c>
      <c r="C58" s="35">
        <f>C50/$C$56</f>
        <v>-2.2675736961451248E-3</v>
      </c>
      <c r="D58" s="35">
        <f>D50/$C$56</f>
        <v>-8.8577097505668931E-2</v>
      </c>
      <c r="E58" s="35"/>
      <c r="F58" s="35">
        <f>F50/$C$56</f>
        <v>-1.0625</v>
      </c>
      <c r="G58" s="35"/>
      <c r="H58" s="35"/>
      <c r="I58" s="35"/>
    </row>
    <row r="59" spans="2:9">
      <c r="C59" s="35"/>
      <c r="D59" s="35"/>
      <c r="E59" s="35"/>
      <c r="F59" s="35"/>
      <c r="G59" s="35"/>
      <c r="H59" s="35"/>
      <c r="I59" s="35"/>
    </row>
    <row r="60" spans="2:9">
      <c r="C60" s="35"/>
      <c r="D60" s="35"/>
      <c r="E60" s="35"/>
      <c r="F60" s="35"/>
      <c r="G60" s="35"/>
      <c r="H60" s="35"/>
      <c r="I60" s="35"/>
    </row>
    <row r="69" spans="2:3">
      <c r="B69" s="35"/>
      <c r="C69" s="35"/>
    </row>
    <row r="70" spans="2:3">
      <c r="B70" s="35"/>
      <c r="C70" s="35"/>
    </row>
    <row r="71" spans="2:3">
      <c r="B71" s="35"/>
      <c r="C71" s="35"/>
    </row>
    <row r="72" spans="2:3">
      <c r="B72" s="35"/>
      <c r="C72" s="35"/>
    </row>
    <row r="73" spans="2:3">
      <c r="B73" s="35"/>
      <c r="C73" s="35"/>
    </row>
    <row r="74" spans="2:3">
      <c r="B74" s="35"/>
      <c r="C74" s="35"/>
    </row>
  </sheetData>
  <mergeCells count="5">
    <mergeCell ref="A2:F2"/>
    <mergeCell ref="I18:P18"/>
    <mergeCell ref="A19:D19"/>
    <mergeCell ref="A28:G28"/>
    <mergeCell ref="A29:G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1489-AE5C-4CDC-9343-7490AE102B5E}">
  <dimension ref="A1:X75"/>
  <sheetViews>
    <sheetView zoomScale="70" zoomScaleNormal="70" workbookViewId="0">
      <selection activeCell="B25" sqref="B25"/>
    </sheetView>
  </sheetViews>
  <sheetFormatPr defaultColWidth="9.08984375" defaultRowHeight="14"/>
  <cols>
    <col min="1" max="4" width="9.08984375" style="1"/>
    <col min="5" max="5" width="12" style="1" bestFit="1" customWidth="1"/>
    <col min="6" max="6" width="14.26953125" style="1" bestFit="1" customWidth="1"/>
    <col min="7" max="8" width="9.08984375" style="1"/>
    <col min="9" max="9" width="12" style="1" bestFit="1" customWidth="1"/>
    <col min="10" max="10" width="9.81640625" style="1" customWidth="1"/>
    <col min="11" max="17" width="9.08984375" style="1"/>
    <col min="18" max="18" width="80.6328125" style="1" bestFit="1" customWidth="1"/>
    <col min="19" max="19" width="39" style="1" bestFit="1" customWidth="1"/>
    <col min="20" max="20" width="14.36328125" style="1" customWidth="1"/>
    <col min="21" max="21" width="15.08984375" style="1" customWidth="1"/>
    <col min="22" max="24" width="14.7265625" style="1" bestFit="1" customWidth="1"/>
    <col min="25" max="26" width="9.08984375" style="1"/>
    <col min="27" max="27" width="10.6328125" style="1" bestFit="1" customWidth="1"/>
    <col min="28" max="16384" width="9.08984375" style="1"/>
  </cols>
  <sheetData>
    <row r="1" spans="1:24" ht="22.5">
      <c r="R1" s="70" t="s">
        <v>72</v>
      </c>
      <c r="S1" s="71"/>
      <c r="T1" s="71"/>
      <c r="U1" s="71"/>
      <c r="V1" s="71"/>
      <c r="W1" s="71"/>
      <c r="X1" s="72"/>
    </row>
    <row r="2" spans="1:24" ht="20">
      <c r="A2" s="75" t="s">
        <v>0</v>
      </c>
      <c r="B2" s="75"/>
      <c r="C2" s="75"/>
      <c r="D2" s="75"/>
      <c r="E2" s="75"/>
      <c r="F2" s="75"/>
      <c r="R2" s="47" t="s">
        <v>63</v>
      </c>
      <c r="S2" s="48"/>
      <c r="T2" s="49" t="s">
        <v>66</v>
      </c>
      <c r="U2" s="49" t="s">
        <v>65</v>
      </c>
      <c r="V2" s="49" t="s">
        <v>60</v>
      </c>
      <c r="W2" s="49" t="s">
        <v>61</v>
      </c>
      <c r="X2" s="50" t="s">
        <v>62</v>
      </c>
    </row>
    <row r="3" spans="1:24" ht="20">
      <c r="A3" s="2" t="s">
        <v>1</v>
      </c>
      <c r="B3" s="2" t="s">
        <v>2</v>
      </c>
      <c r="C3" s="38" t="s">
        <v>60</v>
      </c>
      <c r="D3" s="38" t="s">
        <v>61</v>
      </c>
      <c r="E3" s="38" t="s">
        <v>62</v>
      </c>
      <c r="F3" s="38" t="s">
        <v>74</v>
      </c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R3" s="29"/>
      <c r="S3" s="51" t="s">
        <v>69</v>
      </c>
      <c r="T3" s="51"/>
      <c r="U3" s="51">
        <v>40</v>
      </c>
      <c r="V3" s="51">
        <v>90</v>
      </c>
      <c r="W3" s="64">
        <v>64</v>
      </c>
      <c r="X3" s="65">
        <v>65</v>
      </c>
    </row>
    <row r="4" spans="1:24" ht="20">
      <c r="A4" s="1">
        <v>3</v>
      </c>
      <c r="B4" s="1">
        <v>1</v>
      </c>
      <c r="C4" s="39">
        <v>60</v>
      </c>
      <c r="D4" s="39">
        <v>10</v>
      </c>
      <c r="E4" s="39">
        <v>25</v>
      </c>
      <c r="F4" s="41">
        <v>2</v>
      </c>
      <c r="J4" s="3">
        <v>-1</v>
      </c>
      <c r="K4" s="3">
        <v>-1</v>
      </c>
      <c r="L4" s="3">
        <v>-1</v>
      </c>
      <c r="M4" s="1">
        <f>J4*K4</f>
        <v>1</v>
      </c>
      <c r="N4" s="1">
        <f>J4*L4</f>
        <v>1</v>
      </c>
      <c r="O4" s="1">
        <f t="shared" ref="O4:O11" si="0">K4*L4</f>
        <v>1</v>
      </c>
      <c r="P4" s="3">
        <f t="shared" ref="P4:P11" si="1">J4*K4*L4</f>
        <v>-1</v>
      </c>
      <c r="R4" s="29" t="s">
        <v>64</v>
      </c>
      <c r="S4" s="51" t="s">
        <v>67</v>
      </c>
      <c r="T4" s="51"/>
      <c r="U4" s="51"/>
      <c r="V4" s="51">
        <f>(C11-C4)/2</f>
        <v>15</v>
      </c>
      <c r="W4" s="51">
        <f t="shared" ref="W4:X4" si="2">(D11-D4)/2</f>
        <v>10</v>
      </c>
      <c r="X4" s="52">
        <f t="shared" si="2"/>
        <v>20</v>
      </c>
    </row>
    <row r="5" spans="1:24" ht="20">
      <c r="A5" s="1">
        <v>7</v>
      </c>
      <c r="B5" s="1">
        <v>2</v>
      </c>
      <c r="C5" s="45">
        <v>90</v>
      </c>
      <c r="D5" s="39">
        <v>10</v>
      </c>
      <c r="E5" s="39">
        <v>25</v>
      </c>
      <c r="F5" s="41">
        <v>30</v>
      </c>
      <c r="J5" s="1">
        <v>1</v>
      </c>
      <c r="K5" s="3">
        <v>-1</v>
      </c>
      <c r="L5" s="3">
        <v>-1</v>
      </c>
      <c r="M5" s="3">
        <f t="shared" ref="M5:M11" si="3">J5*K5</f>
        <v>-1</v>
      </c>
      <c r="N5" s="3">
        <f t="shared" ref="N5:N11" si="4">J5*L5</f>
        <v>-1</v>
      </c>
      <c r="O5" s="1">
        <f t="shared" si="0"/>
        <v>1</v>
      </c>
      <c r="P5" s="1">
        <f t="shared" si="1"/>
        <v>1</v>
      </c>
      <c r="R5" s="29">
        <f>(U9-(T9+W7*K20+X7*L20+W7*X7*O20))/(J20+M20*W7+N20*X7+P20*W7*X7)</f>
        <v>1.6813417190775679</v>
      </c>
      <c r="S5" s="51" t="s">
        <v>68</v>
      </c>
      <c r="T5" s="51"/>
      <c r="U5" s="51"/>
      <c r="V5" s="51">
        <f>(C11+C4)/2</f>
        <v>75</v>
      </c>
      <c r="W5" s="51">
        <f t="shared" ref="W5:X5" si="5">(D11+D4)/2</f>
        <v>20</v>
      </c>
      <c r="X5" s="52">
        <f t="shared" si="5"/>
        <v>45</v>
      </c>
    </row>
    <row r="6" spans="1:24" ht="20">
      <c r="A6" s="1">
        <v>8</v>
      </c>
      <c r="B6" s="1">
        <v>3</v>
      </c>
      <c r="C6" s="39">
        <v>60</v>
      </c>
      <c r="D6" s="45">
        <v>30</v>
      </c>
      <c r="E6" s="39">
        <v>25</v>
      </c>
      <c r="F6" s="41">
        <v>25</v>
      </c>
      <c r="J6" s="3">
        <v>-1</v>
      </c>
      <c r="K6" s="1">
        <v>1</v>
      </c>
      <c r="L6" s="3">
        <v>-1</v>
      </c>
      <c r="M6" s="3">
        <f t="shared" si="3"/>
        <v>-1</v>
      </c>
      <c r="N6" s="1">
        <f t="shared" si="4"/>
        <v>1</v>
      </c>
      <c r="O6" s="3">
        <f t="shared" si="0"/>
        <v>-1</v>
      </c>
      <c r="P6" s="1">
        <f t="shared" si="1"/>
        <v>1</v>
      </c>
      <c r="R6" s="29"/>
      <c r="S6" s="51"/>
      <c r="T6" s="49" t="s">
        <v>66</v>
      </c>
      <c r="U6" s="49" t="s">
        <v>73</v>
      </c>
      <c r="V6" s="49" t="s">
        <v>60</v>
      </c>
      <c r="W6" s="49" t="s">
        <v>61</v>
      </c>
      <c r="X6" s="50" t="s">
        <v>62</v>
      </c>
    </row>
    <row r="7" spans="1:24" ht="20">
      <c r="A7" s="1">
        <v>2</v>
      </c>
      <c r="B7" s="1">
        <v>4</v>
      </c>
      <c r="C7" s="45">
        <v>90</v>
      </c>
      <c r="D7" s="46">
        <v>30</v>
      </c>
      <c r="E7" s="39">
        <v>25</v>
      </c>
      <c r="F7" s="59">
        <v>35</v>
      </c>
      <c r="J7" s="1">
        <v>1</v>
      </c>
      <c r="K7" s="1">
        <v>1</v>
      </c>
      <c r="L7" s="3">
        <v>-1</v>
      </c>
      <c r="M7" s="1">
        <f t="shared" si="3"/>
        <v>1</v>
      </c>
      <c r="N7" s="3">
        <f t="shared" si="4"/>
        <v>-1</v>
      </c>
      <c r="O7" s="3">
        <f t="shared" si="0"/>
        <v>-1</v>
      </c>
      <c r="P7" s="3">
        <f t="shared" si="1"/>
        <v>-1</v>
      </c>
      <c r="R7" s="29"/>
      <c r="S7" s="51" t="s">
        <v>70</v>
      </c>
      <c r="T7" s="51"/>
      <c r="U7" s="51"/>
      <c r="V7" s="53">
        <f>(V3-V5)/V4</f>
        <v>1</v>
      </c>
      <c r="W7" s="53">
        <f>(W3-W5)/W4</f>
        <v>4.4000000000000004</v>
      </c>
      <c r="X7" s="54">
        <f>(X3-X5)/X4</f>
        <v>1</v>
      </c>
    </row>
    <row r="8" spans="1:24" ht="20">
      <c r="A8" s="1">
        <v>6</v>
      </c>
      <c r="B8" s="1">
        <v>5</v>
      </c>
      <c r="C8" s="60">
        <v>60</v>
      </c>
      <c r="D8" s="60">
        <v>10</v>
      </c>
      <c r="E8" s="61">
        <v>65</v>
      </c>
      <c r="F8" s="42">
        <v>4.8</v>
      </c>
      <c r="J8" s="3">
        <v>-1</v>
      </c>
      <c r="K8" s="3">
        <v>-1</v>
      </c>
      <c r="L8" s="1">
        <v>1</v>
      </c>
      <c r="M8" s="1">
        <f t="shared" si="3"/>
        <v>1</v>
      </c>
      <c r="N8" s="3">
        <f t="shared" si="4"/>
        <v>-1</v>
      </c>
      <c r="O8" s="3">
        <f t="shared" si="0"/>
        <v>-1</v>
      </c>
      <c r="P8" s="1">
        <f t="shared" si="1"/>
        <v>1</v>
      </c>
      <c r="R8" s="29"/>
      <c r="S8" s="51"/>
      <c r="T8" s="51"/>
      <c r="U8" s="51"/>
      <c r="V8" s="53">
        <f>(U9-(T9+W7*K20+X7*L20+W7*X7*O20))/(J20+M20*W7+N20*X7+P20*W7*X7)</f>
        <v>1.6813417190775679</v>
      </c>
      <c r="W8" s="53">
        <f t="shared" ref="W8:X8" si="6">W7</f>
        <v>4.4000000000000004</v>
      </c>
      <c r="X8" s="54">
        <f t="shared" si="6"/>
        <v>1</v>
      </c>
    </row>
    <row r="9" spans="1:24" ht="20.5" thickBot="1">
      <c r="A9" s="1">
        <v>4</v>
      </c>
      <c r="B9" s="1">
        <v>6</v>
      </c>
      <c r="C9" s="45">
        <v>90</v>
      </c>
      <c r="D9" s="44">
        <v>10</v>
      </c>
      <c r="E9" s="45">
        <v>65</v>
      </c>
      <c r="F9" s="41">
        <v>30</v>
      </c>
      <c r="J9" s="1">
        <v>1</v>
      </c>
      <c r="K9" s="3">
        <v>-1</v>
      </c>
      <c r="L9" s="1">
        <v>1</v>
      </c>
      <c r="M9" s="3">
        <f t="shared" si="3"/>
        <v>-1</v>
      </c>
      <c r="N9" s="1">
        <f t="shared" si="4"/>
        <v>1</v>
      </c>
      <c r="O9" s="3">
        <f t="shared" si="0"/>
        <v>-1</v>
      </c>
      <c r="P9" s="3">
        <f t="shared" si="1"/>
        <v>-1</v>
      </c>
      <c r="R9" s="55"/>
      <c r="S9" s="56" t="s">
        <v>71</v>
      </c>
      <c r="T9" s="57">
        <f>U3-(SUM(J20:P20))</f>
        <v>4.2000000000000028</v>
      </c>
      <c r="U9" s="63">
        <v>100</v>
      </c>
      <c r="V9" s="66">
        <f>V5+V4*V8</f>
        <v>100.22012578616352</v>
      </c>
      <c r="W9" s="56">
        <f t="shared" ref="W9:X9" si="7">W5+W4*W8</f>
        <v>64</v>
      </c>
      <c r="X9" s="58">
        <f t="shared" si="7"/>
        <v>65</v>
      </c>
    </row>
    <row r="10" spans="1:24" ht="14.5">
      <c r="A10" s="1">
        <v>1</v>
      </c>
      <c r="B10" s="1">
        <v>7</v>
      </c>
      <c r="C10" s="39">
        <v>60</v>
      </c>
      <c r="D10" s="46">
        <v>30</v>
      </c>
      <c r="E10" s="45">
        <v>65</v>
      </c>
      <c r="F10" s="41">
        <v>10</v>
      </c>
      <c r="J10" s="3">
        <v>-1</v>
      </c>
      <c r="K10" s="1">
        <v>1</v>
      </c>
      <c r="L10" s="1">
        <v>1</v>
      </c>
      <c r="M10" s="3">
        <f t="shared" si="3"/>
        <v>-1</v>
      </c>
      <c r="N10" s="3">
        <f t="shared" si="4"/>
        <v>-1</v>
      </c>
      <c r="O10" s="4">
        <f t="shared" si="0"/>
        <v>1</v>
      </c>
      <c r="P10" s="3">
        <f t="shared" si="1"/>
        <v>-1</v>
      </c>
    </row>
    <row r="11" spans="1:24" ht="14.5">
      <c r="A11" s="1">
        <v>5</v>
      </c>
      <c r="B11" s="1">
        <v>8</v>
      </c>
      <c r="C11" s="45">
        <v>90</v>
      </c>
      <c r="D11" s="46">
        <v>30</v>
      </c>
      <c r="E11" s="45">
        <v>65</v>
      </c>
      <c r="F11" s="41">
        <v>40</v>
      </c>
      <c r="J11" s="1">
        <v>1</v>
      </c>
      <c r="K11" s="1">
        <v>1</v>
      </c>
      <c r="L11" s="1">
        <v>1</v>
      </c>
      <c r="M11" s="1">
        <f t="shared" si="3"/>
        <v>1</v>
      </c>
      <c r="N11" s="1">
        <f t="shared" si="4"/>
        <v>1</v>
      </c>
      <c r="O11" s="1">
        <f t="shared" si="0"/>
        <v>1</v>
      </c>
      <c r="P11" s="1">
        <f t="shared" si="1"/>
        <v>1</v>
      </c>
    </row>
    <row r="12" spans="1:24" ht="14.5">
      <c r="C12" s="39"/>
      <c r="D12" s="39"/>
      <c r="E12" s="39"/>
      <c r="F12" s="41"/>
    </row>
    <row r="13" spans="1:24" ht="14.5" thickBot="1">
      <c r="F13" s="40">
        <f>AVERAGE(F4:F11)</f>
        <v>22.1</v>
      </c>
      <c r="G13" s="2" t="s">
        <v>10</v>
      </c>
    </row>
    <row r="14" spans="1:24" ht="14.5" thickBot="1">
      <c r="E14" s="6" t="s">
        <v>11</v>
      </c>
      <c r="F14" s="7"/>
      <c r="G14" s="7"/>
      <c r="H14" s="8"/>
    </row>
    <row r="15" spans="1:24">
      <c r="A15" s="9" t="s">
        <v>12</v>
      </c>
      <c r="B15" s="10" t="s">
        <v>3</v>
      </c>
      <c r="C15" s="10" t="s">
        <v>4</v>
      </c>
      <c r="D15" s="11" t="s">
        <v>5</v>
      </c>
      <c r="E15" s="12" t="s">
        <v>13</v>
      </c>
      <c r="F15" s="13" t="s">
        <v>3</v>
      </c>
      <c r="G15" s="13" t="s">
        <v>4</v>
      </c>
      <c r="H15" s="14" t="s">
        <v>5</v>
      </c>
      <c r="J15" s="2" t="s">
        <v>3</v>
      </c>
      <c r="K15" s="2" t="s">
        <v>4</v>
      </c>
      <c r="L15" s="2" t="s">
        <v>5</v>
      </c>
      <c r="M15" s="2" t="s">
        <v>6</v>
      </c>
      <c r="N15" s="2" t="s">
        <v>7</v>
      </c>
      <c r="O15" s="2" t="s">
        <v>8</v>
      </c>
      <c r="P15" s="2" t="s">
        <v>9</v>
      </c>
    </row>
    <row r="16" spans="1:24">
      <c r="A16" s="15" t="s">
        <v>14</v>
      </c>
      <c r="B16" s="62">
        <f>AVERAGE(F4,F6,F8,F10)</f>
        <v>10.45</v>
      </c>
      <c r="C16" s="16">
        <f>AVERAGE(F4,F5,F8,F9)</f>
        <v>16.7</v>
      </c>
      <c r="D16" s="17">
        <f>AVERAGE(F4:F7)</f>
        <v>23</v>
      </c>
      <c r="E16" s="15" t="s">
        <v>14</v>
      </c>
      <c r="F16" s="18">
        <f>B16-$F$13</f>
        <v>-11.650000000000002</v>
      </c>
      <c r="G16" s="18">
        <f t="shared" ref="G16:H17" si="8">C16-$F$13</f>
        <v>-5.4000000000000021</v>
      </c>
      <c r="H16" s="19">
        <f t="shared" si="8"/>
        <v>0.89999999999999858</v>
      </c>
      <c r="I16" s="1">
        <v>-1</v>
      </c>
      <c r="J16" s="43">
        <f>AVERAGE(F4,F6,F8,F10)</f>
        <v>10.45</v>
      </c>
      <c r="K16" s="43">
        <f>AVERAGE(F4:F5,F8:F9)</f>
        <v>16.7</v>
      </c>
      <c r="L16" s="43">
        <f>AVERAGE(F4:F7)</f>
        <v>23</v>
      </c>
      <c r="M16" s="43">
        <f>AVERAGE(F5:F6,F9:F10)</f>
        <v>23.75</v>
      </c>
      <c r="N16" s="43">
        <f>AVERAGE(F5,F7,F8,F10)</f>
        <v>19.95</v>
      </c>
      <c r="O16" s="43">
        <f>AVERAGE(F6,F7,F8,F9)</f>
        <v>23.7</v>
      </c>
      <c r="P16" s="43">
        <f>AVERAGE(F4,F7,F9,F10)</f>
        <v>19.25</v>
      </c>
    </row>
    <row r="17" spans="1:16" ht="14.5" thickBot="1">
      <c r="A17" s="20" t="s">
        <v>15</v>
      </c>
      <c r="B17" s="21">
        <f>AVERAGE(F5,F7,F9,F11)</f>
        <v>33.75</v>
      </c>
      <c r="C17" s="21">
        <f>AVERAGE(F7,F6,F11,F10)</f>
        <v>27.5</v>
      </c>
      <c r="D17" s="22">
        <f>AVERAGE(F8:F11)</f>
        <v>21.2</v>
      </c>
      <c r="E17" s="20" t="s">
        <v>15</v>
      </c>
      <c r="F17" s="23">
        <f t="shared" ref="F17" si="9">B17-$F$13</f>
        <v>11.649999999999999</v>
      </c>
      <c r="G17" s="23">
        <f t="shared" si="8"/>
        <v>5.3999999999999986</v>
      </c>
      <c r="H17" s="24">
        <f t="shared" si="8"/>
        <v>-0.90000000000000213</v>
      </c>
      <c r="I17" s="1">
        <v>1</v>
      </c>
      <c r="J17" s="43">
        <f>AVERAGE(F5,F7,F9,F11)</f>
        <v>33.75</v>
      </c>
      <c r="K17" s="43">
        <f>AVERAGE(F6:F7,F10:F11)</f>
        <v>27.5</v>
      </c>
      <c r="L17" s="43">
        <f>AVERAGE(F8:F11)</f>
        <v>21.2</v>
      </c>
      <c r="M17" s="43">
        <f>AVERAGE(F4,F7,F8,F11)</f>
        <v>20.45</v>
      </c>
      <c r="N17" s="43">
        <f>AVERAGE(F4,F6,F9,F11)</f>
        <v>24.25</v>
      </c>
      <c r="O17" s="43">
        <f>AVERAGE(F4,F5,F10,F11)</f>
        <v>20.5</v>
      </c>
      <c r="P17" s="43">
        <f>AVERAGE(F5,F6,F8,F11)</f>
        <v>24.95</v>
      </c>
    </row>
    <row r="18" spans="1:16">
      <c r="I18" s="75" t="s">
        <v>16</v>
      </c>
      <c r="J18" s="75"/>
      <c r="K18" s="75"/>
      <c r="L18" s="75"/>
      <c r="M18" s="75"/>
      <c r="N18" s="75"/>
      <c r="O18" s="75"/>
      <c r="P18" s="75"/>
    </row>
    <row r="19" spans="1:16">
      <c r="A19" s="75" t="s">
        <v>17</v>
      </c>
      <c r="B19" s="75"/>
      <c r="C19" s="75"/>
      <c r="D19" s="75"/>
      <c r="E19" s="25"/>
      <c r="F19" s="25"/>
      <c r="G19" s="25"/>
      <c r="H19" s="25"/>
      <c r="I19" s="26"/>
      <c r="J19" s="2" t="s">
        <v>3</v>
      </c>
      <c r="K19" s="2" t="s">
        <v>4</v>
      </c>
      <c r="L19" s="2" t="s">
        <v>5</v>
      </c>
      <c r="M19" s="2" t="s">
        <v>6</v>
      </c>
      <c r="N19" s="2" t="s">
        <v>7</v>
      </c>
      <c r="O19" s="2" t="s">
        <v>8</v>
      </c>
      <c r="P19" s="2" t="s">
        <v>9</v>
      </c>
    </row>
    <row r="20" spans="1:16">
      <c r="B20" s="2" t="s">
        <v>18</v>
      </c>
      <c r="C20" s="2" t="s">
        <v>19</v>
      </c>
      <c r="D20" s="2" t="s">
        <v>20</v>
      </c>
      <c r="I20" s="27"/>
      <c r="J20" s="28">
        <f>J17-J16</f>
        <v>23.3</v>
      </c>
      <c r="K20" s="28">
        <f t="shared" ref="K20:P20" si="10">K17-K16</f>
        <v>10.8</v>
      </c>
      <c r="L20" s="28">
        <f t="shared" si="10"/>
        <v>-1.8000000000000007</v>
      </c>
      <c r="M20" s="28">
        <f t="shared" si="10"/>
        <v>-3.3000000000000007</v>
      </c>
      <c r="N20" s="28">
        <f t="shared" si="10"/>
        <v>4.3000000000000007</v>
      </c>
      <c r="O20" s="28">
        <f t="shared" si="10"/>
        <v>-3.1999999999999993</v>
      </c>
      <c r="P20" s="28">
        <f t="shared" si="10"/>
        <v>5.6999999999999993</v>
      </c>
    </row>
    <row r="21" spans="1:16">
      <c r="A21" s="27" t="s">
        <v>21</v>
      </c>
      <c r="B21" s="1">
        <f>AVERAGE(F4,F8)</f>
        <v>3.4</v>
      </c>
      <c r="C21" s="1">
        <f>AVERAGE(F4,F6)</f>
        <v>13.5</v>
      </c>
      <c r="D21" s="1">
        <f>AVERAGE(F4,F5)</f>
        <v>16</v>
      </c>
    </row>
    <row r="22" spans="1:16">
      <c r="A22" s="27" t="s">
        <v>22</v>
      </c>
      <c r="B22" s="1">
        <f>AVERAGE(F5,F9)</f>
        <v>30</v>
      </c>
      <c r="C22" s="1">
        <f>AVERAGE(F5,F7)</f>
        <v>32.5</v>
      </c>
      <c r="D22" s="1">
        <f>AVERAGE(F7,F6)</f>
        <v>30</v>
      </c>
    </row>
    <row r="23" spans="1:16">
      <c r="A23" s="27" t="s">
        <v>23</v>
      </c>
      <c r="B23" s="1">
        <f>AVERAGE(F6,F10)</f>
        <v>17.5</v>
      </c>
      <c r="C23" s="1">
        <f>AVERAGE(F8,F10)</f>
        <v>7.4</v>
      </c>
      <c r="D23" s="1">
        <f>AVERAGE(F9,F8)</f>
        <v>17.399999999999999</v>
      </c>
    </row>
    <row r="24" spans="1:16">
      <c r="A24" s="27" t="s">
        <v>24</v>
      </c>
      <c r="B24" s="1">
        <f>AVERAGE(F7,F11)</f>
        <v>37.5</v>
      </c>
      <c r="C24" s="1">
        <f>AVERAGE(F9,F11)</f>
        <v>35</v>
      </c>
      <c r="D24" s="1">
        <f>AVERAGE(F11,F10)</f>
        <v>25</v>
      </c>
    </row>
    <row r="25" spans="1:16">
      <c r="A25" s="27"/>
    </row>
    <row r="27" spans="1:16" ht="14.5" thickBot="1"/>
    <row r="28" spans="1:16">
      <c r="A28" s="76" t="s">
        <v>25</v>
      </c>
      <c r="B28" s="77"/>
      <c r="C28" s="77"/>
      <c r="D28" s="77"/>
      <c r="E28" s="77"/>
      <c r="F28" s="77"/>
      <c r="G28" s="78"/>
    </row>
    <row r="29" spans="1:16">
      <c r="A29" s="79" t="s">
        <v>26</v>
      </c>
      <c r="B29" s="80"/>
      <c r="C29" s="80"/>
      <c r="D29" s="80"/>
      <c r="E29" s="80"/>
      <c r="F29" s="80"/>
      <c r="G29" s="81"/>
    </row>
    <row r="30" spans="1:16">
      <c r="A30" s="29"/>
      <c r="B30" s="30"/>
      <c r="C30" s="30" t="s">
        <v>27</v>
      </c>
      <c r="D30" s="30" t="s">
        <v>3</v>
      </c>
      <c r="E30" s="30" t="s">
        <v>4</v>
      </c>
      <c r="F30" s="30" t="s">
        <v>28</v>
      </c>
      <c r="G30" s="31"/>
    </row>
    <row r="31" spans="1:16">
      <c r="A31" s="15" t="s">
        <v>29</v>
      </c>
      <c r="B31" s="13" t="s">
        <v>21</v>
      </c>
      <c r="C31" s="30">
        <f>B21</f>
        <v>3.4</v>
      </c>
      <c r="D31" s="18">
        <f>F16</f>
        <v>-11.650000000000002</v>
      </c>
      <c r="E31" s="18">
        <f>G16</f>
        <v>-5.4000000000000021</v>
      </c>
      <c r="F31" s="18">
        <f>$F$13</f>
        <v>22.1</v>
      </c>
      <c r="G31" s="19">
        <f>C31-(D31+E31+F31)</f>
        <v>-1.6499999999999972</v>
      </c>
    </row>
    <row r="32" spans="1:16">
      <c r="A32" s="15" t="s">
        <v>29</v>
      </c>
      <c r="B32" s="13" t="s">
        <v>22</v>
      </c>
      <c r="C32" s="30">
        <f>B22</f>
        <v>30</v>
      </c>
      <c r="D32" s="18">
        <f>F17</f>
        <v>11.649999999999999</v>
      </c>
      <c r="E32" s="18">
        <f>G16</f>
        <v>-5.4000000000000021</v>
      </c>
      <c r="F32" s="18">
        <f t="shared" ref="F32:F34" si="11">$F$13</f>
        <v>22.1</v>
      </c>
      <c r="G32" s="19">
        <f t="shared" ref="G32:G38" si="12">C32-(D32+E32+F32)</f>
        <v>1.6500000000000021</v>
      </c>
    </row>
    <row r="33" spans="1:9">
      <c r="A33" s="15" t="s">
        <v>29</v>
      </c>
      <c r="B33" s="13" t="s">
        <v>23</v>
      </c>
      <c r="C33" s="30">
        <f>B23</f>
        <v>17.5</v>
      </c>
      <c r="D33" s="18">
        <f>F16</f>
        <v>-11.650000000000002</v>
      </c>
      <c r="E33" s="18">
        <f>G17</f>
        <v>5.3999999999999986</v>
      </c>
      <c r="F33" s="18">
        <f t="shared" si="11"/>
        <v>22.1</v>
      </c>
      <c r="G33" s="19">
        <f t="shared" si="12"/>
        <v>1.6500000000000021</v>
      </c>
    </row>
    <row r="34" spans="1:9">
      <c r="A34" s="15" t="s">
        <v>29</v>
      </c>
      <c r="B34" s="13" t="s">
        <v>24</v>
      </c>
      <c r="C34" s="30">
        <f>B24</f>
        <v>37.5</v>
      </c>
      <c r="D34" s="18">
        <f>F17</f>
        <v>11.649999999999999</v>
      </c>
      <c r="E34" s="18">
        <f>G17</f>
        <v>5.3999999999999986</v>
      </c>
      <c r="F34" s="18">
        <f t="shared" si="11"/>
        <v>22.1</v>
      </c>
      <c r="G34" s="19">
        <f t="shared" si="12"/>
        <v>-1.6499999999999986</v>
      </c>
    </row>
    <row r="35" spans="1:9">
      <c r="A35" s="15" t="s">
        <v>30</v>
      </c>
      <c r="B35" s="30" t="s">
        <v>21</v>
      </c>
      <c r="C35" s="30">
        <f>C31</f>
        <v>3.4</v>
      </c>
      <c r="D35" s="18">
        <f t="shared" ref="D35:F35" si="13">D31</f>
        <v>-11.650000000000002</v>
      </c>
      <c r="E35" s="18">
        <f t="shared" si="13"/>
        <v>-5.4000000000000021</v>
      </c>
      <c r="F35" s="18">
        <f t="shared" si="13"/>
        <v>22.1</v>
      </c>
      <c r="G35" s="19">
        <f t="shared" si="12"/>
        <v>-1.6499999999999972</v>
      </c>
    </row>
    <row r="36" spans="1:9">
      <c r="A36" s="15" t="s">
        <v>30</v>
      </c>
      <c r="B36" s="30" t="s">
        <v>22</v>
      </c>
      <c r="C36" s="30">
        <f t="shared" ref="C36:F38" si="14">C32</f>
        <v>30</v>
      </c>
      <c r="D36" s="18">
        <f t="shared" si="14"/>
        <v>11.649999999999999</v>
      </c>
      <c r="E36" s="18">
        <f t="shared" si="14"/>
        <v>-5.4000000000000021</v>
      </c>
      <c r="F36" s="18">
        <f t="shared" si="14"/>
        <v>22.1</v>
      </c>
      <c r="G36" s="19">
        <f t="shared" si="12"/>
        <v>1.6500000000000021</v>
      </c>
    </row>
    <row r="37" spans="1:9">
      <c r="A37" s="15" t="s">
        <v>30</v>
      </c>
      <c r="B37" s="30" t="s">
        <v>23</v>
      </c>
      <c r="C37" s="30">
        <f t="shared" si="14"/>
        <v>17.5</v>
      </c>
      <c r="D37" s="18">
        <f t="shared" si="14"/>
        <v>-11.650000000000002</v>
      </c>
      <c r="E37" s="18">
        <f t="shared" si="14"/>
        <v>5.3999999999999986</v>
      </c>
      <c r="F37" s="18">
        <f t="shared" si="14"/>
        <v>22.1</v>
      </c>
      <c r="G37" s="19">
        <f t="shared" si="12"/>
        <v>1.6500000000000021</v>
      </c>
    </row>
    <row r="38" spans="1:9" ht="14.5" thickBot="1">
      <c r="A38" s="20" t="s">
        <v>30</v>
      </c>
      <c r="B38" s="32" t="s">
        <v>24</v>
      </c>
      <c r="C38" s="32">
        <f t="shared" si="14"/>
        <v>37.5</v>
      </c>
      <c r="D38" s="23">
        <f t="shared" si="14"/>
        <v>11.649999999999999</v>
      </c>
      <c r="E38" s="23">
        <f t="shared" si="14"/>
        <v>5.3999999999999986</v>
      </c>
      <c r="F38" s="23">
        <f t="shared" si="14"/>
        <v>22.1</v>
      </c>
      <c r="G38" s="24">
        <f t="shared" si="12"/>
        <v>-1.6499999999999986</v>
      </c>
    </row>
    <row r="40" spans="1:9">
      <c r="A40" s="73" t="s">
        <v>31</v>
      </c>
      <c r="B40" s="74"/>
      <c r="C40" s="74"/>
      <c r="D40" s="74"/>
      <c r="E40" s="74"/>
      <c r="F40" s="74"/>
      <c r="G40" s="74"/>
      <c r="H40" s="74"/>
      <c r="I40" s="74"/>
    </row>
    <row r="41" spans="1:9">
      <c r="B41" s="2" t="s">
        <v>32</v>
      </c>
      <c r="C41" s="2" t="s">
        <v>33</v>
      </c>
      <c r="D41" s="2" t="s">
        <v>34</v>
      </c>
      <c r="E41" s="2" t="s">
        <v>35</v>
      </c>
      <c r="F41" s="2" t="s">
        <v>36</v>
      </c>
      <c r="G41" s="2" t="s">
        <v>37</v>
      </c>
      <c r="H41" s="2" t="s">
        <v>38</v>
      </c>
      <c r="I41" s="2" t="s">
        <v>39</v>
      </c>
    </row>
    <row r="42" spans="1:9">
      <c r="A42" s="1" t="s">
        <v>40</v>
      </c>
      <c r="B42" s="1">
        <f t="shared" ref="B42:B49" si="15">F4</f>
        <v>2</v>
      </c>
      <c r="C42" s="33">
        <f t="shared" ref="C42:D49" si="16">D31</f>
        <v>-11.650000000000002</v>
      </c>
      <c r="D42" s="33">
        <f t="shared" si="16"/>
        <v>-5.4000000000000021</v>
      </c>
      <c r="E42" s="33">
        <f>$H$16</f>
        <v>0.89999999999999858</v>
      </c>
      <c r="F42" s="33">
        <f>AVERAGE(B42,B46)-(C42+D42+2)</f>
        <v>18.450000000000003</v>
      </c>
      <c r="G42" s="1">
        <f>AVERAGE(B42,B44)-(C42+E42+2)</f>
        <v>22.250000000000004</v>
      </c>
      <c r="H42" s="1">
        <f>AVERAGE(B43,B42)-(D42+E42+2)</f>
        <v>18.500000000000004</v>
      </c>
      <c r="I42" s="34">
        <f>B42-(C42+D42+E42+F42+G42+H42+2)</f>
        <v>-43.050000000000004</v>
      </c>
    </row>
    <row r="43" spans="1:9">
      <c r="A43" s="1" t="s">
        <v>41</v>
      </c>
      <c r="B43" s="1">
        <f t="shared" si="15"/>
        <v>30</v>
      </c>
      <c r="C43" s="33">
        <f t="shared" si="16"/>
        <v>11.649999999999999</v>
      </c>
      <c r="D43" s="33">
        <f t="shared" si="16"/>
        <v>-5.4000000000000021</v>
      </c>
      <c r="E43" s="33">
        <f t="shared" ref="E43:E45" si="17">$H$16</f>
        <v>0.89999999999999858</v>
      </c>
      <c r="F43" s="1">
        <f>AVERAGE(B43,B47)-(C43+D43+2)</f>
        <v>21.750000000000004</v>
      </c>
      <c r="G43" s="1">
        <f>AVERAGE(B43,B45)-(C43+E43+2)</f>
        <v>17.950000000000003</v>
      </c>
      <c r="H43" s="1">
        <f>AVERAGE(B42,B43)-(D43+E43+2)</f>
        <v>18.500000000000004</v>
      </c>
      <c r="I43" s="34">
        <f t="shared" ref="I43:I49" si="18">B43-(C43+D43+E43+F43+G43+H43+2)</f>
        <v>-37.350000000000009</v>
      </c>
    </row>
    <row r="44" spans="1:9">
      <c r="A44" s="1" t="s">
        <v>42</v>
      </c>
      <c r="B44" s="1">
        <f t="shared" si="15"/>
        <v>25</v>
      </c>
      <c r="C44" s="33">
        <f t="shared" si="16"/>
        <v>-11.650000000000002</v>
      </c>
      <c r="D44" s="33">
        <f t="shared" si="16"/>
        <v>5.3999999999999986</v>
      </c>
      <c r="E44" s="33">
        <f t="shared" si="17"/>
        <v>0.89999999999999858</v>
      </c>
      <c r="F44" s="1">
        <f>AVERAGE(B44,B48)-(C44+D44+2)</f>
        <v>21.750000000000004</v>
      </c>
      <c r="G44" s="1">
        <f>AVERAGE(B44,B42)-(C44+E44+2)</f>
        <v>22.250000000000004</v>
      </c>
      <c r="H44" s="1">
        <f>AVERAGE(B45,B44)-(D44+E44+2)</f>
        <v>21.700000000000003</v>
      </c>
      <c r="I44" s="34">
        <f t="shared" si="18"/>
        <v>-37.350000000000009</v>
      </c>
    </row>
    <row r="45" spans="1:9">
      <c r="A45" s="1" t="s">
        <v>43</v>
      </c>
      <c r="B45" s="1">
        <f t="shared" si="15"/>
        <v>35</v>
      </c>
      <c r="C45" s="33">
        <f t="shared" si="16"/>
        <v>11.649999999999999</v>
      </c>
      <c r="D45" s="33">
        <f t="shared" si="16"/>
        <v>5.3999999999999986</v>
      </c>
      <c r="E45" s="33">
        <f t="shared" si="17"/>
        <v>0.89999999999999858</v>
      </c>
      <c r="F45" s="1">
        <f>AVERAGE(B45,B49)-(C45+D45+2)</f>
        <v>18.450000000000003</v>
      </c>
      <c r="G45" s="1">
        <f>AVERAGE(B45,B43)-(C45+E45+2)</f>
        <v>17.950000000000003</v>
      </c>
      <c r="H45" s="1">
        <f>AVERAGE(B45,B44)-(D45+E45+2)</f>
        <v>21.700000000000003</v>
      </c>
      <c r="I45" s="34">
        <f t="shared" si="18"/>
        <v>-43.050000000000011</v>
      </c>
    </row>
    <row r="46" spans="1:9">
      <c r="A46" s="1" t="s">
        <v>44</v>
      </c>
      <c r="B46" s="1">
        <f t="shared" si="15"/>
        <v>4.8</v>
      </c>
      <c r="C46" s="33">
        <f t="shared" si="16"/>
        <v>-11.650000000000002</v>
      </c>
      <c r="D46" s="33">
        <f t="shared" si="16"/>
        <v>-5.4000000000000021</v>
      </c>
      <c r="E46" s="33">
        <f>$H$17</f>
        <v>-0.90000000000000213</v>
      </c>
      <c r="F46" s="1">
        <f>AVERAGE(B46,B42)-(C46+D46+2)</f>
        <v>18.450000000000003</v>
      </c>
      <c r="G46" s="1">
        <f>AVERAGE(B46,B48)-(C46+E46+2)</f>
        <v>17.950000000000003</v>
      </c>
      <c r="H46" s="1">
        <f>AVERAGE(B47,B46)-(D46+E46+2)</f>
        <v>21.700000000000003</v>
      </c>
      <c r="I46" s="34">
        <f t="shared" si="18"/>
        <v>-37.350000000000009</v>
      </c>
    </row>
    <row r="47" spans="1:9">
      <c r="A47" s="1" t="s">
        <v>45</v>
      </c>
      <c r="B47" s="1">
        <f t="shared" si="15"/>
        <v>30</v>
      </c>
      <c r="C47" s="33">
        <f t="shared" si="16"/>
        <v>11.649999999999999</v>
      </c>
      <c r="D47" s="33">
        <f t="shared" si="16"/>
        <v>-5.4000000000000021</v>
      </c>
      <c r="E47" s="33">
        <f t="shared" ref="E47:E49" si="19">$H$17</f>
        <v>-0.90000000000000213</v>
      </c>
      <c r="F47" s="1">
        <f t="shared" ref="F47:F49" si="20">AVERAGE(B47,B43)-(C47+D47+2)</f>
        <v>21.750000000000004</v>
      </c>
      <c r="G47" s="1">
        <f>AVERAGE(B47,B49)-(C47+E47+2)</f>
        <v>22.250000000000004</v>
      </c>
      <c r="H47" s="1">
        <f>AVERAGE(B46,B47)-(D47+E47+2)</f>
        <v>21.700000000000003</v>
      </c>
      <c r="I47" s="34">
        <f t="shared" si="18"/>
        <v>-43.050000000000011</v>
      </c>
    </row>
    <row r="48" spans="1:9">
      <c r="A48" s="1" t="s">
        <v>46</v>
      </c>
      <c r="B48" s="1">
        <f t="shared" si="15"/>
        <v>10</v>
      </c>
      <c r="C48" s="33">
        <f t="shared" si="16"/>
        <v>-11.650000000000002</v>
      </c>
      <c r="D48" s="33">
        <f t="shared" si="16"/>
        <v>5.3999999999999986</v>
      </c>
      <c r="E48" s="33">
        <f t="shared" si="19"/>
        <v>-0.90000000000000213</v>
      </c>
      <c r="F48" s="1">
        <f t="shared" si="20"/>
        <v>21.750000000000004</v>
      </c>
      <c r="G48" s="1">
        <f>AVERAGE(B48,B46)-(C48+E48+2)</f>
        <v>17.950000000000003</v>
      </c>
      <c r="H48" s="1">
        <f>AVERAGE(B49,B48)-(D48+E48+2)</f>
        <v>18.500000000000004</v>
      </c>
      <c r="I48" s="34">
        <f t="shared" si="18"/>
        <v>-43.05</v>
      </c>
    </row>
    <row r="49" spans="1:11">
      <c r="A49" s="1" t="s">
        <v>47</v>
      </c>
      <c r="B49" s="1">
        <f t="shared" si="15"/>
        <v>40</v>
      </c>
      <c r="C49" s="33">
        <f t="shared" si="16"/>
        <v>11.649999999999999</v>
      </c>
      <c r="D49" s="33">
        <f t="shared" si="16"/>
        <v>5.3999999999999986</v>
      </c>
      <c r="E49" s="33">
        <f t="shared" si="19"/>
        <v>-0.90000000000000213</v>
      </c>
      <c r="F49" s="1">
        <f t="shared" si="20"/>
        <v>18.450000000000003</v>
      </c>
      <c r="G49" s="1">
        <f>AVERAGE(B49,B47)-(C49+E49+2)</f>
        <v>22.250000000000004</v>
      </c>
      <c r="H49" s="1">
        <f>AVERAGE(B49,B48)-(D49+E49+2)</f>
        <v>18.500000000000004</v>
      </c>
      <c r="I49" s="34">
        <f t="shared" si="18"/>
        <v>-37.349999999999994</v>
      </c>
    </row>
    <row r="50" spans="1:11">
      <c r="B50" s="1" t="s">
        <v>48</v>
      </c>
      <c r="C50" s="1">
        <f>SUM(C42:C49)</f>
        <v>-1.4210854715202004E-14</v>
      </c>
      <c r="D50" s="1">
        <f t="shared" ref="D50:I50" si="21">SUM(D42:D49)</f>
        <v>-1.4210854715202004E-14</v>
      </c>
      <c r="E50" s="1">
        <f t="shared" si="21"/>
        <v>-1.4210854715202004E-14</v>
      </c>
      <c r="F50" s="1">
        <f t="shared" si="21"/>
        <v>160.80000000000001</v>
      </c>
      <c r="G50" s="1">
        <f t="shared" si="21"/>
        <v>160.80000000000001</v>
      </c>
      <c r="H50" s="1">
        <f t="shared" si="21"/>
        <v>160.80000000000001</v>
      </c>
      <c r="I50" s="1">
        <f t="shared" si="21"/>
        <v>-321.60000000000002</v>
      </c>
    </row>
    <row r="51" spans="1:11">
      <c r="B51" s="1" t="s">
        <v>49</v>
      </c>
      <c r="C51" s="35">
        <f>SUMSQ(C42:C49)</f>
        <v>1085.7800000000002</v>
      </c>
      <c r="D51" s="35">
        <f t="shared" ref="D51:I51" si="22">SUMSQ(D42:D49)</f>
        <v>233.28000000000006</v>
      </c>
      <c r="E51" s="35">
        <f t="shared" si="22"/>
        <v>6.4800000000000058</v>
      </c>
      <c r="F51" s="35">
        <f t="shared" si="22"/>
        <v>3253.860000000001</v>
      </c>
      <c r="G51" s="35">
        <f t="shared" si="22"/>
        <v>3269.0600000000013</v>
      </c>
      <c r="H51" s="35">
        <f t="shared" si="22"/>
        <v>3252.5600000000004</v>
      </c>
      <c r="I51" s="35">
        <f t="shared" si="22"/>
        <v>12993.300000000003</v>
      </c>
      <c r="J51" s="5" t="s">
        <v>50</v>
      </c>
      <c r="K51" s="36">
        <f>SUM(C51:H51)</f>
        <v>11101.020000000004</v>
      </c>
    </row>
    <row r="52" spans="1:11">
      <c r="B52" s="1" t="s">
        <v>51</v>
      </c>
      <c r="C52" s="35">
        <f>(2-1)</f>
        <v>1</v>
      </c>
      <c r="D52" s="35">
        <f t="shared" ref="D52:E52" si="23">(2-1)</f>
        <v>1</v>
      </c>
      <c r="E52" s="35">
        <f t="shared" si="23"/>
        <v>1</v>
      </c>
      <c r="F52" s="35">
        <f>(2-1)*(2-1)</f>
        <v>1</v>
      </c>
      <c r="G52" s="35">
        <f t="shared" ref="G52:I52" si="24">(2-1)*(2-1)</f>
        <v>1</v>
      </c>
      <c r="H52" s="35">
        <f t="shared" si="24"/>
        <v>1</v>
      </c>
      <c r="I52" s="35">
        <f t="shared" si="24"/>
        <v>1</v>
      </c>
    </row>
    <row r="53" spans="1:11">
      <c r="B53" s="1" t="s">
        <v>52</v>
      </c>
      <c r="C53" s="35">
        <f>C51/C52</f>
        <v>1085.7800000000002</v>
      </c>
      <c r="D53" s="35">
        <f t="shared" ref="D53:H53" si="25">D51/D52</f>
        <v>233.28000000000006</v>
      </c>
      <c r="E53" s="35">
        <f t="shared" si="25"/>
        <v>6.4800000000000058</v>
      </c>
      <c r="F53" s="35">
        <f t="shared" si="25"/>
        <v>3253.860000000001</v>
      </c>
      <c r="G53" s="35">
        <f t="shared" si="25"/>
        <v>3269.0600000000013</v>
      </c>
      <c r="H53" s="35">
        <f t="shared" si="25"/>
        <v>3252.5600000000004</v>
      </c>
      <c r="J53" s="37" t="s">
        <v>53</v>
      </c>
    </row>
    <row r="54" spans="1:11">
      <c r="B54" s="1" t="s">
        <v>54</v>
      </c>
      <c r="C54" s="35">
        <f>VAR(C42:C49)</f>
        <v>155.1114285714286</v>
      </c>
      <c r="D54" s="35">
        <f t="shared" ref="D54:I54" si="26">VAR(D42:D49)</f>
        <v>33.325714285714291</v>
      </c>
      <c r="E54" s="35">
        <f t="shared" si="26"/>
        <v>0.92571428571428649</v>
      </c>
      <c r="F54" s="35">
        <f t="shared" si="26"/>
        <v>3.111428571428573</v>
      </c>
      <c r="G54" s="35">
        <f t="shared" si="26"/>
        <v>5.2828571428572753</v>
      </c>
      <c r="H54" s="35">
        <f t="shared" si="26"/>
        <v>2.9257142857142844</v>
      </c>
      <c r="I54" s="35">
        <f t="shared" si="26"/>
        <v>9.2828571428571482</v>
      </c>
      <c r="J54" s="37">
        <f>SUM(C54:I54)</f>
        <v>209.96571428571448</v>
      </c>
    </row>
    <row r="55" spans="1:11">
      <c r="B55" s="1" t="s">
        <v>55</v>
      </c>
      <c r="C55" s="35">
        <f>8-1</f>
        <v>7</v>
      </c>
      <c r="D55" s="35"/>
      <c r="E55" s="35"/>
      <c r="F55" s="35"/>
      <c r="G55" s="35"/>
      <c r="H55" s="35"/>
      <c r="I55" s="35"/>
    </row>
    <row r="56" spans="1:11">
      <c r="B56" s="1" t="s">
        <v>56</v>
      </c>
      <c r="C56" s="35">
        <f>J54*C55</f>
        <v>1469.7600000000014</v>
      </c>
      <c r="D56" s="35"/>
      <c r="E56" s="35"/>
      <c r="F56" s="35"/>
      <c r="G56" s="35"/>
      <c r="H56" s="35"/>
      <c r="I56" s="35"/>
    </row>
    <row r="57" spans="1:11">
      <c r="B57" s="1" t="s">
        <v>57</v>
      </c>
      <c r="C57" s="35">
        <f>C56-K51</f>
        <v>-9631.260000000002</v>
      </c>
      <c r="D57" s="35"/>
      <c r="E57" s="35"/>
      <c r="F57" s="35"/>
      <c r="G57" s="35"/>
      <c r="H57" s="35"/>
      <c r="I57" s="35"/>
    </row>
    <row r="58" spans="1:11">
      <c r="B58" s="1" t="s">
        <v>58</v>
      </c>
      <c r="C58" s="35">
        <v>1</v>
      </c>
      <c r="D58" s="35"/>
      <c r="E58" s="35"/>
      <c r="F58" s="35"/>
      <c r="G58" s="35"/>
      <c r="H58" s="35"/>
      <c r="I58" s="35"/>
    </row>
    <row r="59" spans="1:11">
      <c r="B59" s="1" t="s">
        <v>59</v>
      </c>
      <c r="C59" s="35">
        <f t="shared" ref="C59:H59" si="27">C51/$C$57</f>
        <v>-0.11273499002207395</v>
      </c>
      <c r="D59" s="35">
        <f t="shared" si="27"/>
        <v>-2.4221129945614595E-2</v>
      </c>
      <c r="E59" s="35">
        <f t="shared" si="27"/>
        <v>-6.7280916515596141E-4</v>
      </c>
      <c r="F59" s="35">
        <f t="shared" si="27"/>
        <v>-0.33784364662567518</v>
      </c>
      <c r="G59" s="35">
        <f t="shared" si="27"/>
        <v>-0.33942184096369538</v>
      </c>
      <c r="H59" s="35">
        <f t="shared" si="27"/>
        <v>-0.33770866947834444</v>
      </c>
      <c r="I59" s="35"/>
    </row>
    <row r="60" spans="1:11">
      <c r="C60" s="35"/>
      <c r="D60" s="35"/>
      <c r="E60" s="35"/>
      <c r="F60" s="35"/>
      <c r="G60" s="35"/>
      <c r="H60" s="35"/>
      <c r="I60" s="35"/>
    </row>
    <row r="61" spans="1:11">
      <c r="C61" s="35"/>
      <c r="D61" s="35"/>
      <c r="E61" s="35"/>
      <c r="F61" s="35"/>
      <c r="G61" s="35"/>
      <c r="H61" s="35"/>
      <c r="I61" s="35"/>
    </row>
    <row r="70" spans="2:3">
      <c r="B70" s="35"/>
      <c r="C70" s="35"/>
    </row>
    <row r="71" spans="2:3">
      <c r="B71" s="35"/>
      <c r="C71" s="35"/>
    </row>
    <row r="72" spans="2:3">
      <c r="B72" s="35"/>
      <c r="C72" s="35"/>
    </row>
    <row r="73" spans="2:3">
      <c r="B73" s="35"/>
      <c r="C73" s="35"/>
    </row>
    <row r="74" spans="2:3">
      <c r="B74" s="35"/>
      <c r="C74" s="35"/>
    </row>
    <row r="75" spans="2:3">
      <c r="B75" s="35"/>
      <c r="C75" s="35"/>
    </row>
  </sheetData>
  <mergeCells count="7">
    <mergeCell ref="A40:I40"/>
    <mergeCell ref="R1:X1"/>
    <mergeCell ref="A2:F2"/>
    <mergeCell ref="I18:P18"/>
    <mergeCell ref="A19:D19"/>
    <mergeCell ref="A28:G28"/>
    <mergeCell ref="A29:G29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6EBD-FA4C-461A-852F-A369AFC104CC}">
  <dimension ref="C1:E15"/>
  <sheetViews>
    <sheetView workbookViewId="0">
      <selection activeCell="E7" sqref="E7"/>
    </sheetView>
  </sheetViews>
  <sheetFormatPr defaultRowHeight="14.5"/>
  <sheetData>
    <row r="1" spans="3:5">
      <c r="C1" t="s">
        <v>75</v>
      </c>
      <c r="D1" t="s">
        <v>76</v>
      </c>
    </row>
    <row r="2" spans="3:5">
      <c r="C2">
        <v>2</v>
      </c>
      <c r="D2">
        <v>3</v>
      </c>
      <c r="E2">
        <f t="shared" ref="E2:E15" si="0">C2^D2</f>
        <v>8</v>
      </c>
    </row>
    <row r="3" spans="3:5">
      <c r="C3">
        <v>2</v>
      </c>
      <c r="D3">
        <v>4</v>
      </c>
      <c r="E3">
        <f t="shared" si="0"/>
        <v>16</v>
      </c>
    </row>
    <row r="4" spans="3:5">
      <c r="C4">
        <v>2</v>
      </c>
      <c r="D4">
        <v>5</v>
      </c>
      <c r="E4">
        <f t="shared" si="0"/>
        <v>32</v>
      </c>
    </row>
    <row r="5" spans="3:5">
      <c r="C5">
        <v>2</v>
      </c>
      <c r="D5">
        <v>6</v>
      </c>
      <c r="E5">
        <f t="shared" si="0"/>
        <v>64</v>
      </c>
    </row>
    <row r="6" spans="3:5">
      <c r="C6">
        <v>2</v>
      </c>
      <c r="D6">
        <v>7</v>
      </c>
      <c r="E6">
        <f t="shared" si="0"/>
        <v>128</v>
      </c>
    </row>
    <row r="7" spans="3:5">
      <c r="C7">
        <v>2</v>
      </c>
      <c r="D7">
        <v>8</v>
      </c>
      <c r="E7">
        <f t="shared" si="0"/>
        <v>256</v>
      </c>
    </row>
    <row r="8" spans="3:5">
      <c r="C8">
        <v>2</v>
      </c>
      <c r="D8">
        <v>9</v>
      </c>
      <c r="E8">
        <f t="shared" si="0"/>
        <v>512</v>
      </c>
    </row>
    <row r="9" spans="3:5">
      <c r="C9">
        <v>3</v>
      </c>
      <c r="D9">
        <v>3</v>
      </c>
      <c r="E9" s="67">
        <f t="shared" si="0"/>
        <v>27</v>
      </c>
    </row>
    <row r="10" spans="3:5">
      <c r="C10">
        <v>3</v>
      </c>
      <c r="D10">
        <v>4</v>
      </c>
      <c r="E10" s="67">
        <f t="shared" si="0"/>
        <v>81</v>
      </c>
    </row>
    <row r="11" spans="3:5">
      <c r="C11">
        <v>3</v>
      </c>
      <c r="D11">
        <v>5</v>
      </c>
      <c r="E11" s="67">
        <f t="shared" si="0"/>
        <v>243</v>
      </c>
    </row>
    <row r="12" spans="3:5">
      <c r="C12">
        <v>3</v>
      </c>
      <c r="D12">
        <v>6</v>
      </c>
      <c r="E12" s="67">
        <f t="shared" si="0"/>
        <v>729</v>
      </c>
    </row>
    <row r="13" spans="3:5">
      <c r="C13">
        <v>3</v>
      </c>
      <c r="D13">
        <v>7</v>
      </c>
      <c r="E13" s="67">
        <f t="shared" si="0"/>
        <v>2187</v>
      </c>
    </row>
    <row r="14" spans="3:5">
      <c r="C14">
        <v>3</v>
      </c>
      <c r="D14">
        <v>8</v>
      </c>
      <c r="E14" s="67">
        <f t="shared" si="0"/>
        <v>6561</v>
      </c>
    </row>
    <row r="15" spans="3:5">
      <c r="C15">
        <v>3</v>
      </c>
      <c r="D15">
        <v>9</v>
      </c>
      <c r="E15" s="67">
        <f t="shared" si="0"/>
        <v>19683</v>
      </c>
    </row>
  </sheetData>
  <autoFilter ref="C1:E15" xr:uid="{44A67C90-FB6F-4CB7-A467-08D9FE464E15}">
    <sortState xmlns:xlrd2="http://schemas.microsoft.com/office/spreadsheetml/2017/richdata2" ref="C2:E15">
      <sortCondition ref="C1:C15"/>
    </sortState>
  </autoFilter>
  <conditionalFormatting sqref="E2:E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5F8A-691F-4598-9E9D-E0BB990CADD6}">
  <dimension ref="B1:R27"/>
  <sheetViews>
    <sheetView topLeftCell="A7" zoomScale="85" zoomScaleNormal="85" workbookViewId="0">
      <selection activeCell="D19" sqref="D19"/>
    </sheetView>
  </sheetViews>
  <sheetFormatPr defaultRowHeight="14.5"/>
  <sheetData>
    <row r="1" spans="2:18">
      <c r="B1" s="68" t="s">
        <v>77</v>
      </c>
      <c r="C1" s="68" t="s">
        <v>78</v>
      </c>
      <c r="D1" s="68" t="s">
        <v>79</v>
      </c>
      <c r="E1" s="68" t="s">
        <v>80</v>
      </c>
      <c r="F1" s="68" t="s">
        <v>81</v>
      </c>
      <c r="G1" s="68" t="s">
        <v>82</v>
      </c>
      <c r="H1" s="68" t="s">
        <v>83</v>
      </c>
      <c r="I1" s="68" t="s">
        <v>84</v>
      </c>
      <c r="J1" s="68" t="s">
        <v>85</v>
      </c>
    </row>
    <row r="2" spans="2:18">
      <c r="B2" s="68">
        <v>1</v>
      </c>
      <c r="C2" s="68">
        <v>2</v>
      </c>
      <c r="D2" s="68">
        <v>1</v>
      </c>
      <c r="E2" s="68">
        <v>1</v>
      </c>
      <c r="F2" s="68">
        <v>50</v>
      </c>
      <c r="G2" s="68">
        <v>25</v>
      </c>
      <c r="H2" s="68">
        <v>10</v>
      </c>
      <c r="I2" s="68">
        <v>200</v>
      </c>
      <c r="J2" s="68">
        <v>1000</v>
      </c>
      <c r="L2" s="3">
        <v>-1</v>
      </c>
      <c r="M2" s="3">
        <v>-1</v>
      </c>
      <c r="N2" s="3">
        <v>-1</v>
      </c>
      <c r="O2" s="1">
        <f>L2*M2</f>
        <v>1</v>
      </c>
      <c r="P2" s="1">
        <f>L2*N2</f>
        <v>1</v>
      </c>
      <c r="Q2" s="1"/>
      <c r="R2" s="3"/>
    </row>
    <row r="3" spans="2:18">
      <c r="B3" s="68">
        <v>2</v>
      </c>
      <c r="C3" s="68">
        <v>3</v>
      </c>
      <c r="D3" s="68">
        <v>1</v>
      </c>
      <c r="E3" s="68">
        <v>1</v>
      </c>
      <c r="F3" s="68">
        <v>100</v>
      </c>
      <c r="G3" s="68">
        <v>25</v>
      </c>
      <c r="H3" s="68">
        <v>10</v>
      </c>
      <c r="I3" s="68">
        <v>20</v>
      </c>
      <c r="J3" s="68">
        <v>300</v>
      </c>
      <c r="L3" s="1">
        <v>1</v>
      </c>
      <c r="M3" s="3">
        <v>-1</v>
      </c>
      <c r="N3" s="3">
        <v>-1</v>
      </c>
      <c r="O3" s="3">
        <f t="shared" ref="O3:O9" si="0">L3*M3</f>
        <v>-1</v>
      </c>
      <c r="P3" s="3">
        <f t="shared" ref="P3:P9" si="1">L3*N3</f>
        <v>-1</v>
      </c>
      <c r="Q3" s="1"/>
      <c r="R3" s="1"/>
    </row>
    <row r="4" spans="2:18">
      <c r="B4" s="68">
        <v>3</v>
      </c>
      <c r="C4" s="68">
        <v>1</v>
      </c>
      <c r="D4" s="68">
        <v>1</v>
      </c>
      <c r="E4" s="68">
        <v>1</v>
      </c>
      <c r="F4" s="68">
        <v>50</v>
      </c>
      <c r="G4" s="68">
        <v>75</v>
      </c>
      <c r="H4" s="68">
        <v>10</v>
      </c>
      <c r="I4" s="68">
        <v>20</v>
      </c>
      <c r="J4" s="68">
        <v>1000</v>
      </c>
      <c r="L4" s="3">
        <v>-1</v>
      </c>
      <c r="M4" s="1">
        <v>1</v>
      </c>
      <c r="N4" s="3">
        <v>-1</v>
      </c>
      <c r="O4" s="3">
        <f t="shared" si="0"/>
        <v>-1</v>
      </c>
      <c r="P4" s="1">
        <f t="shared" si="1"/>
        <v>1</v>
      </c>
      <c r="Q4" s="3"/>
      <c r="R4" s="1"/>
    </row>
    <row r="5" spans="2:18">
      <c r="B5" s="68">
        <v>4</v>
      </c>
      <c r="C5" s="68">
        <v>7</v>
      </c>
      <c r="D5" s="68">
        <v>1</v>
      </c>
      <c r="E5" s="68">
        <v>1</v>
      </c>
      <c r="F5" s="68">
        <v>100</v>
      </c>
      <c r="G5" s="68">
        <v>75</v>
      </c>
      <c r="H5" s="68">
        <v>10</v>
      </c>
      <c r="I5" s="68">
        <v>200</v>
      </c>
      <c r="J5" s="68">
        <v>300</v>
      </c>
      <c r="L5" s="1">
        <v>1</v>
      </c>
      <c r="M5" s="1">
        <v>1</v>
      </c>
      <c r="N5" s="3">
        <v>-1</v>
      </c>
      <c r="O5" s="1">
        <f t="shared" si="0"/>
        <v>1</v>
      </c>
      <c r="P5" s="3">
        <f t="shared" si="1"/>
        <v>-1</v>
      </c>
      <c r="Q5" s="3"/>
      <c r="R5" s="3"/>
    </row>
    <row r="6" spans="2:18">
      <c r="B6" s="68">
        <v>5</v>
      </c>
      <c r="C6" s="68">
        <v>6</v>
      </c>
      <c r="D6" s="68">
        <v>1</v>
      </c>
      <c r="E6" s="68">
        <v>1</v>
      </c>
      <c r="F6" s="68">
        <v>50</v>
      </c>
      <c r="G6" s="68">
        <v>25</v>
      </c>
      <c r="H6" s="68">
        <v>30</v>
      </c>
      <c r="I6" s="68">
        <v>200</v>
      </c>
      <c r="J6" s="68">
        <v>300</v>
      </c>
      <c r="L6" s="3">
        <v>-1</v>
      </c>
      <c r="M6" s="3">
        <v>-1</v>
      </c>
      <c r="N6" s="1">
        <v>1</v>
      </c>
      <c r="O6" s="1">
        <f t="shared" si="0"/>
        <v>1</v>
      </c>
      <c r="P6" s="3">
        <f t="shared" si="1"/>
        <v>-1</v>
      </c>
      <c r="Q6" s="3"/>
      <c r="R6" s="1"/>
    </row>
    <row r="7" spans="2:18">
      <c r="B7" s="68">
        <v>6</v>
      </c>
      <c r="C7" s="68">
        <v>5</v>
      </c>
      <c r="D7" s="68">
        <v>1</v>
      </c>
      <c r="E7" s="68">
        <v>1</v>
      </c>
      <c r="F7" s="68">
        <v>100</v>
      </c>
      <c r="G7" s="68">
        <v>25</v>
      </c>
      <c r="H7" s="68">
        <v>30</v>
      </c>
      <c r="I7" s="68">
        <v>20</v>
      </c>
      <c r="J7" s="68">
        <v>1000</v>
      </c>
      <c r="L7" s="1">
        <v>1</v>
      </c>
      <c r="M7" s="3">
        <v>-1</v>
      </c>
      <c r="N7" s="1">
        <v>1</v>
      </c>
      <c r="O7" s="3">
        <f t="shared" si="0"/>
        <v>-1</v>
      </c>
      <c r="P7" s="1">
        <f t="shared" si="1"/>
        <v>1</v>
      </c>
      <c r="Q7" s="3"/>
      <c r="R7" s="3"/>
    </row>
    <row r="8" spans="2:18">
      <c r="B8" s="68">
        <v>7</v>
      </c>
      <c r="C8" s="68">
        <v>8</v>
      </c>
      <c r="D8" s="68">
        <v>1</v>
      </c>
      <c r="E8" s="68">
        <v>1</v>
      </c>
      <c r="F8" s="68">
        <v>50</v>
      </c>
      <c r="G8" s="68">
        <v>75</v>
      </c>
      <c r="H8" s="68">
        <v>30</v>
      </c>
      <c r="I8" s="68">
        <v>20</v>
      </c>
      <c r="J8" s="68">
        <v>300</v>
      </c>
      <c r="L8" s="3">
        <v>-1</v>
      </c>
      <c r="M8" s="1">
        <v>1</v>
      </c>
      <c r="N8" s="1">
        <v>1</v>
      </c>
      <c r="O8" s="3">
        <f t="shared" si="0"/>
        <v>-1</v>
      </c>
      <c r="P8" s="3">
        <f t="shared" si="1"/>
        <v>-1</v>
      </c>
      <c r="Q8" s="4"/>
      <c r="R8" s="3"/>
    </row>
    <row r="9" spans="2:18">
      <c r="B9" s="68">
        <v>8</v>
      </c>
      <c r="C9" s="68">
        <v>4</v>
      </c>
      <c r="D9" s="68">
        <v>1</v>
      </c>
      <c r="E9" s="68">
        <v>1</v>
      </c>
      <c r="F9" s="68">
        <v>100</v>
      </c>
      <c r="G9" s="68">
        <v>75</v>
      </c>
      <c r="H9" s="68">
        <v>30</v>
      </c>
      <c r="I9" s="68">
        <v>200</v>
      </c>
      <c r="J9" s="68">
        <v>1000</v>
      </c>
      <c r="L9" s="1">
        <v>1</v>
      </c>
      <c r="M9" s="1">
        <v>1</v>
      </c>
      <c r="N9" s="1">
        <v>1</v>
      </c>
      <c r="O9" s="1">
        <f t="shared" si="0"/>
        <v>1</v>
      </c>
      <c r="P9" s="1">
        <f t="shared" si="1"/>
        <v>1</v>
      </c>
      <c r="Q9" s="1"/>
      <c r="R9" s="1"/>
    </row>
    <row r="12" spans="2:18">
      <c r="F12" s="68" t="s">
        <v>77</v>
      </c>
      <c r="G12" s="68" t="s">
        <v>78</v>
      </c>
      <c r="H12" s="68" t="s">
        <v>86</v>
      </c>
      <c r="I12" s="68" t="s">
        <v>80</v>
      </c>
      <c r="J12" s="68" t="s">
        <v>87</v>
      </c>
      <c r="K12" s="68" t="s">
        <v>84</v>
      </c>
      <c r="L12" s="68" t="s">
        <v>82</v>
      </c>
      <c r="M12" s="69" t="s">
        <v>88</v>
      </c>
    </row>
    <row r="13" spans="2:18">
      <c r="F13" s="68">
        <v>1</v>
      </c>
      <c r="G13" s="68">
        <v>4</v>
      </c>
      <c r="H13" s="68">
        <v>2</v>
      </c>
      <c r="I13" s="68">
        <v>1</v>
      </c>
      <c r="J13" s="68">
        <v>300</v>
      </c>
      <c r="K13" s="68">
        <v>20</v>
      </c>
      <c r="L13" s="68">
        <v>62.5</v>
      </c>
      <c r="M13">
        <f ca="1">RANDBETWEEN(34,100)</f>
        <v>78</v>
      </c>
    </row>
    <row r="14" spans="2:18">
      <c r="F14" s="68">
        <v>2</v>
      </c>
      <c r="G14" s="68">
        <v>9</v>
      </c>
      <c r="H14" s="68">
        <v>2</v>
      </c>
      <c r="I14" s="68">
        <v>1</v>
      </c>
      <c r="J14" s="68">
        <v>1000</v>
      </c>
      <c r="K14" s="68">
        <v>20</v>
      </c>
      <c r="L14" s="68">
        <v>62.5</v>
      </c>
      <c r="M14">
        <f t="shared" ref="M14:M27" ca="1" si="2">RANDBETWEEN(34,100)</f>
        <v>50</v>
      </c>
    </row>
    <row r="15" spans="2:18">
      <c r="F15" s="68">
        <v>3</v>
      </c>
      <c r="G15" s="68">
        <v>15</v>
      </c>
      <c r="H15" s="68">
        <v>2</v>
      </c>
      <c r="I15" s="68">
        <v>1</v>
      </c>
      <c r="J15" s="68">
        <v>300</v>
      </c>
      <c r="K15" s="68">
        <v>200</v>
      </c>
      <c r="L15" s="68">
        <v>62.5</v>
      </c>
      <c r="M15">
        <f t="shared" ca="1" si="2"/>
        <v>72</v>
      </c>
    </row>
    <row r="16" spans="2:18">
      <c r="F16" s="68">
        <v>4</v>
      </c>
      <c r="G16" s="68">
        <v>1</v>
      </c>
      <c r="H16" s="68">
        <v>2</v>
      </c>
      <c r="I16" s="68">
        <v>1</v>
      </c>
      <c r="J16" s="68">
        <v>1000</v>
      </c>
      <c r="K16" s="68">
        <v>200</v>
      </c>
      <c r="L16" s="68">
        <v>62.5</v>
      </c>
      <c r="M16">
        <f t="shared" ca="1" si="2"/>
        <v>48</v>
      </c>
    </row>
    <row r="17" spans="6:13">
      <c r="F17" s="68">
        <v>5</v>
      </c>
      <c r="G17" s="68">
        <v>14</v>
      </c>
      <c r="H17" s="68">
        <v>2</v>
      </c>
      <c r="I17" s="68">
        <v>1</v>
      </c>
      <c r="J17" s="68">
        <v>300</v>
      </c>
      <c r="K17" s="68">
        <v>110</v>
      </c>
      <c r="L17" s="68">
        <v>25</v>
      </c>
      <c r="M17">
        <f t="shared" ca="1" si="2"/>
        <v>99</v>
      </c>
    </row>
    <row r="18" spans="6:13">
      <c r="F18" s="68">
        <v>6</v>
      </c>
      <c r="G18" s="68">
        <v>7</v>
      </c>
      <c r="H18" s="68">
        <v>2</v>
      </c>
      <c r="I18" s="68">
        <v>1</v>
      </c>
      <c r="J18" s="68">
        <v>1000</v>
      </c>
      <c r="K18" s="68">
        <v>110</v>
      </c>
      <c r="L18" s="68">
        <v>25</v>
      </c>
      <c r="M18">
        <f t="shared" ca="1" si="2"/>
        <v>56</v>
      </c>
    </row>
    <row r="19" spans="6:13">
      <c r="F19" s="68">
        <v>7</v>
      </c>
      <c r="G19" s="68">
        <v>2</v>
      </c>
      <c r="H19" s="68">
        <v>2</v>
      </c>
      <c r="I19" s="68">
        <v>1</v>
      </c>
      <c r="J19" s="68">
        <v>300</v>
      </c>
      <c r="K19" s="68">
        <v>110</v>
      </c>
      <c r="L19" s="68">
        <v>100</v>
      </c>
      <c r="M19">
        <f t="shared" ca="1" si="2"/>
        <v>65</v>
      </c>
    </row>
    <row r="20" spans="6:13">
      <c r="F20" s="68">
        <v>8</v>
      </c>
      <c r="G20" s="68">
        <v>3</v>
      </c>
      <c r="H20" s="68">
        <v>2</v>
      </c>
      <c r="I20" s="68">
        <v>1</v>
      </c>
      <c r="J20" s="68">
        <v>1000</v>
      </c>
      <c r="K20" s="68">
        <v>110</v>
      </c>
      <c r="L20" s="68">
        <v>100</v>
      </c>
      <c r="M20">
        <f t="shared" ca="1" si="2"/>
        <v>99</v>
      </c>
    </row>
    <row r="21" spans="6:13">
      <c r="F21" s="68">
        <v>9</v>
      </c>
      <c r="G21" s="68">
        <v>10</v>
      </c>
      <c r="H21" s="68">
        <v>2</v>
      </c>
      <c r="I21" s="68">
        <v>1</v>
      </c>
      <c r="J21" s="68">
        <v>650</v>
      </c>
      <c r="K21" s="68">
        <v>20</v>
      </c>
      <c r="L21" s="68">
        <v>25</v>
      </c>
      <c r="M21">
        <f t="shared" ca="1" si="2"/>
        <v>70</v>
      </c>
    </row>
    <row r="22" spans="6:13">
      <c r="F22" s="68">
        <v>10</v>
      </c>
      <c r="G22" s="68">
        <v>11</v>
      </c>
      <c r="H22" s="68">
        <v>2</v>
      </c>
      <c r="I22" s="68">
        <v>1</v>
      </c>
      <c r="J22" s="68">
        <v>650</v>
      </c>
      <c r="K22" s="68">
        <v>200</v>
      </c>
      <c r="L22" s="68">
        <v>25</v>
      </c>
      <c r="M22">
        <f t="shared" ca="1" si="2"/>
        <v>74</v>
      </c>
    </row>
    <row r="23" spans="6:13">
      <c r="F23" s="68">
        <v>11</v>
      </c>
      <c r="G23" s="68">
        <v>8</v>
      </c>
      <c r="H23" s="68">
        <v>2</v>
      </c>
      <c r="I23" s="68">
        <v>1</v>
      </c>
      <c r="J23" s="68">
        <v>650</v>
      </c>
      <c r="K23" s="68">
        <v>20</v>
      </c>
      <c r="L23" s="68">
        <v>100</v>
      </c>
      <c r="M23">
        <f t="shared" ca="1" si="2"/>
        <v>87</v>
      </c>
    </row>
    <row r="24" spans="6:13">
      <c r="F24" s="68">
        <v>12</v>
      </c>
      <c r="G24" s="68">
        <v>13</v>
      </c>
      <c r="H24" s="68">
        <v>2</v>
      </c>
      <c r="I24" s="68">
        <v>1</v>
      </c>
      <c r="J24" s="68">
        <v>650</v>
      </c>
      <c r="K24" s="68">
        <v>200</v>
      </c>
      <c r="L24" s="68">
        <v>100</v>
      </c>
      <c r="M24">
        <f t="shared" ca="1" si="2"/>
        <v>39</v>
      </c>
    </row>
    <row r="25" spans="6:13">
      <c r="F25" s="68">
        <v>13</v>
      </c>
      <c r="G25" s="68">
        <v>12</v>
      </c>
      <c r="H25" s="68">
        <v>0</v>
      </c>
      <c r="I25" s="68">
        <v>1</v>
      </c>
      <c r="J25" s="68">
        <v>650</v>
      </c>
      <c r="K25" s="68">
        <v>110</v>
      </c>
      <c r="L25" s="68">
        <v>62.5</v>
      </c>
      <c r="M25">
        <f t="shared" ca="1" si="2"/>
        <v>49</v>
      </c>
    </row>
    <row r="26" spans="6:13">
      <c r="F26" s="68">
        <v>14</v>
      </c>
      <c r="G26" s="68">
        <v>6</v>
      </c>
      <c r="H26" s="68">
        <v>0</v>
      </c>
      <c r="I26" s="68">
        <v>1</v>
      </c>
      <c r="J26" s="68">
        <v>650</v>
      </c>
      <c r="K26" s="68">
        <v>110</v>
      </c>
      <c r="L26" s="68">
        <v>62.5</v>
      </c>
      <c r="M26">
        <f t="shared" ca="1" si="2"/>
        <v>82</v>
      </c>
    </row>
    <row r="27" spans="6:13">
      <c r="F27" s="68">
        <v>15</v>
      </c>
      <c r="G27" s="68">
        <v>5</v>
      </c>
      <c r="H27" s="68">
        <v>0</v>
      </c>
      <c r="I27" s="68">
        <v>1</v>
      </c>
      <c r="J27" s="68">
        <v>650</v>
      </c>
      <c r="K27" s="68">
        <v>110</v>
      </c>
      <c r="L27" s="68">
        <v>62.5</v>
      </c>
      <c r="M27">
        <f t="shared" ca="1" si="2"/>
        <v>71</v>
      </c>
    </row>
  </sheetData>
  <autoFilter ref="F12:L27" xr:uid="{906BE5FE-6D9F-48E5-8786-F0A1D4662C89}">
    <sortState xmlns:xlrd2="http://schemas.microsoft.com/office/spreadsheetml/2017/richdata2" ref="F13:L27">
      <sortCondition ref="F12:F27"/>
    </sortState>
  </autoFilter>
  <conditionalFormatting sqref="F2:F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R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J2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:K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3:L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DoE2</vt:lpstr>
      <vt:lpstr>DoE3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marcello mascini</cp:lastModifiedBy>
  <dcterms:created xsi:type="dcterms:W3CDTF">2016-11-06T10:41:39Z</dcterms:created>
  <dcterms:modified xsi:type="dcterms:W3CDTF">2021-11-07T17:21:21Z</dcterms:modified>
</cp:coreProperties>
</file>