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lspa-my.sharepoint.com/personal/alfonso_stuardi_proel_com1/Documents/Documents/UniTE/Corso_Contabilità_Direzionale_e _Digitalizzazione/Contabilità direzionale/Prove Intermedie/Seconda Prova/"/>
    </mc:Choice>
  </mc:AlternateContent>
  <xr:revisionPtr revIDLastSave="981" documentId="8_{30ED84C2-7454-4812-AE46-14E70B353AD9}" xr6:coauthVersionLast="47" xr6:coauthVersionMax="47" xr10:uidLastSave="{1378602A-C763-46D6-937D-01E76B936F02}"/>
  <bookViews>
    <workbookView xWindow="-28035" yWindow="690" windowWidth="4275" windowHeight="2235" activeTab="1" xr2:uid="{D9D86A8E-9162-4EC2-94C5-4C7EEAE78443}"/>
  </bookViews>
  <sheets>
    <sheet name="Dati" sheetId="1" r:id="rId1"/>
    <sheet name="Soluzione" sheetId="3" r:id="rId2"/>
    <sheet name="Foglio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3" i="3" l="1"/>
  <c r="B213" i="3"/>
  <c r="C213" i="3"/>
  <c r="D213" i="3"/>
  <c r="E213" i="3"/>
  <c r="F213" i="3"/>
  <c r="B214" i="3"/>
  <c r="C214" i="3"/>
  <c r="D214" i="3"/>
  <c r="E214" i="3"/>
  <c r="F214" i="3"/>
  <c r="B215" i="3"/>
  <c r="C215" i="3"/>
  <c r="D215" i="3"/>
  <c r="E215" i="3"/>
  <c r="F215" i="3"/>
  <c r="B216" i="3"/>
  <c r="C216" i="3"/>
  <c r="D216" i="3"/>
  <c r="E216" i="3"/>
  <c r="F216" i="3"/>
  <c r="B217" i="3"/>
  <c r="C217" i="3"/>
  <c r="D217" i="3"/>
  <c r="E217" i="3"/>
  <c r="F217" i="3"/>
  <c r="B218" i="3"/>
  <c r="C218" i="3"/>
  <c r="D218" i="3"/>
  <c r="E218" i="3"/>
  <c r="F218" i="3"/>
  <c r="C212" i="3"/>
  <c r="D212" i="3"/>
  <c r="E212" i="3"/>
  <c r="F212" i="3"/>
  <c r="B212" i="3"/>
  <c r="C209" i="3"/>
  <c r="D209" i="3"/>
  <c r="E209" i="3"/>
  <c r="F209" i="3"/>
  <c r="B209" i="3"/>
  <c r="C208" i="3"/>
  <c r="D208" i="3"/>
  <c r="E208" i="3"/>
  <c r="F208" i="3"/>
  <c r="B208" i="3"/>
  <c r="C206" i="3"/>
  <c r="D206" i="3"/>
  <c r="E206" i="3"/>
  <c r="F206" i="3"/>
  <c r="B206" i="3"/>
  <c r="F197" i="3"/>
  <c r="B197" i="3"/>
  <c r="C197" i="3"/>
  <c r="E197" i="3"/>
  <c r="D197" i="3"/>
  <c r="C188" i="3"/>
  <c r="D188" i="3"/>
  <c r="E188" i="3"/>
  <c r="F188" i="3"/>
  <c r="B188" i="3"/>
  <c r="C163" i="3"/>
  <c r="D163" i="3"/>
  <c r="E163" i="3"/>
  <c r="F163" i="3"/>
  <c r="G168" i="3"/>
  <c r="G167" i="3"/>
  <c r="G166" i="3"/>
  <c r="G165" i="3"/>
  <c r="G164" i="3"/>
  <c r="G162" i="3"/>
  <c r="F112" i="3"/>
  <c r="E112" i="3"/>
  <c r="D112" i="3"/>
  <c r="C112" i="3"/>
  <c r="B112" i="3"/>
  <c r="G111" i="3"/>
  <c r="G110" i="3"/>
  <c r="F210" i="3" l="1"/>
  <c r="C219" i="3"/>
  <c r="G206" i="3"/>
  <c r="D219" i="3"/>
  <c r="G216" i="3"/>
  <c r="G214" i="3"/>
  <c r="G209" i="3"/>
  <c r="G217" i="3"/>
  <c r="E210" i="3"/>
  <c r="G215" i="3"/>
  <c r="G218" i="3"/>
  <c r="G208" i="3"/>
  <c r="C210" i="3"/>
  <c r="C220" i="3" s="1"/>
  <c r="C221" i="3" s="1"/>
  <c r="F219" i="3"/>
  <c r="B219" i="3"/>
  <c r="G213" i="3"/>
  <c r="G212" i="3"/>
  <c r="D210" i="3"/>
  <c r="E219" i="3"/>
  <c r="F198" i="3"/>
  <c r="F199" i="3" s="1"/>
  <c r="E198" i="3"/>
  <c r="E199" i="3" s="1"/>
  <c r="B210" i="3"/>
  <c r="D198" i="3"/>
  <c r="D199" i="3" s="1"/>
  <c r="B198" i="3"/>
  <c r="B199" i="3" s="1"/>
  <c r="C198" i="3"/>
  <c r="C199" i="3" s="1"/>
  <c r="G163" i="3"/>
  <c r="G112" i="3"/>
  <c r="G114" i="3" s="1"/>
  <c r="F220" i="3" l="1"/>
  <c r="F221" i="3" s="1"/>
  <c r="D220" i="3"/>
  <c r="D221" i="3" s="1"/>
  <c r="E220" i="3"/>
  <c r="E221" i="3" s="1"/>
  <c r="G219" i="3"/>
  <c r="B220" i="3"/>
  <c r="G210" i="3"/>
  <c r="C125" i="3"/>
  <c r="F121" i="3" s="1"/>
  <c r="B172" i="3" s="1"/>
  <c r="C131" i="3"/>
  <c r="F126" i="3" s="1"/>
  <c r="B173" i="3" s="1"/>
  <c r="C133" i="3"/>
  <c r="F132" i="3" s="1"/>
  <c r="B174" i="3" s="1"/>
  <c r="C139" i="3"/>
  <c r="F134" i="3" s="1"/>
  <c r="B175" i="3" s="1"/>
  <c r="G97" i="1"/>
  <c r="G98" i="1"/>
  <c r="G99" i="1"/>
  <c r="G100" i="1"/>
  <c r="G101" i="1"/>
  <c r="G95" i="1"/>
  <c r="C158" i="3"/>
  <c r="F153" i="3" s="1"/>
  <c r="B178" i="3" s="1"/>
  <c r="C152" i="3"/>
  <c r="F147" i="3" s="1"/>
  <c r="B177" i="3" s="1"/>
  <c r="C146" i="3"/>
  <c r="F140" i="3" s="1"/>
  <c r="B176" i="3" s="1"/>
  <c r="F122" i="1"/>
  <c r="E122" i="1"/>
  <c r="D122" i="1"/>
  <c r="C122" i="1"/>
  <c r="B122" i="1"/>
  <c r="G121" i="1"/>
  <c r="G120" i="1"/>
  <c r="C91" i="1"/>
  <c r="C85" i="1"/>
  <c r="C79" i="1"/>
  <c r="C72" i="1"/>
  <c r="C66" i="1"/>
  <c r="C64" i="1"/>
  <c r="C58" i="1"/>
  <c r="G220" i="3" l="1"/>
  <c r="B221" i="3"/>
  <c r="G221" i="3" s="1"/>
  <c r="D176" i="3"/>
  <c r="E176" i="3"/>
  <c r="F176" i="3"/>
  <c r="C176" i="3"/>
  <c r="C174" i="3"/>
  <c r="D174" i="3"/>
  <c r="E174" i="3"/>
  <c r="F174" i="3"/>
  <c r="D175" i="3"/>
  <c r="C175" i="3"/>
  <c r="E175" i="3"/>
  <c r="F175" i="3"/>
  <c r="C177" i="3"/>
  <c r="D177" i="3"/>
  <c r="F177" i="3"/>
  <c r="E177" i="3"/>
  <c r="F178" i="3"/>
  <c r="C178" i="3"/>
  <c r="D178" i="3"/>
  <c r="E178" i="3"/>
  <c r="C173" i="3"/>
  <c r="D173" i="3"/>
  <c r="F173" i="3"/>
  <c r="E173" i="3"/>
  <c r="C172" i="3"/>
  <c r="D172" i="3"/>
  <c r="E172" i="3"/>
  <c r="F172" i="3"/>
  <c r="G122" i="1"/>
  <c r="G124" i="1" s="1"/>
  <c r="B124" i="1"/>
  <c r="E124" i="1"/>
  <c r="F124" i="1"/>
  <c r="D124" i="1"/>
  <c r="C124" i="1"/>
  <c r="B71" i="3"/>
  <c r="D71" i="3" s="1"/>
  <c r="B70" i="3"/>
  <c r="C82" i="3"/>
  <c r="G54" i="3"/>
  <c r="G53" i="3"/>
  <c r="G52" i="3"/>
  <c r="F51" i="3"/>
  <c r="F55" i="3" s="1"/>
  <c r="E51" i="3"/>
  <c r="E55" i="3" s="1"/>
  <c r="D51" i="3"/>
  <c r="D55" i="3" s="1"/>
  <c r="C51" i="3"/>
  <c r="C55" i="3" s="1"/>
  <c r="B51" i="3"/>
  <c r="B55" i="3" s="1"/>
  <c r="C28" i="3"/>
  <c r="D28" i="3"/>
  <c r="E28" i="3"/>
  <c r="F28" i="3"/>
  <c r="C27" i="3"/>
  <c r="D27" i="3"/>
  <c r="E27" i="3"/>
  <c r="F27" i="3"/>
  <c r="B28" i="3"/>
  <c r="B27" i="3"/>
  <c r="C26" i="3"/>
  <c r="D26" i="3"/>
  <c r="E26" i="3"/>
  <c r="F26" i="3"/>
  <c r="B26" i="3"/>
  <c r="C25" i="3"/>
  <c r="D25" i="3"/>
  <c r="E25" i="3"/>
  <c r="F25" i="3"/>
  <c r="B25" i="3"/>
  <c r="C24" i="3"/>
  <c r="D24" i="3"/>
  <c r="E24" i="3"/>
  <c r="F24" i="3"/>
  <c r="B24" i="3"/>
  <c r="C22" i="3"/>
  <c r="D22" i="3"/>
  <c r="E22" i="3"/>
  <c r="F22" i="3"/>
  <c r="B22" i="3"/>
  <c r="C23" i="3"/>
  <c r="D23" i="3"/>
  <c r="E23" i="3"/>
  <c r="F23" i="3"/>
  <c r="B23" i="3"/>
  <c r="C85" i="3"/>
  <c r="D85" i="3"/>
  <c r="E85" i="3"/>
  <c r="F85" i="3"/>
  <c r="B85" i="3"/>
  <c r="F87" i="3"/>
  <c r="E87" i="3"/>
  <c r="D87" i="3"/>
  <c r="C87" i="3"/>
  <c r="B87" i="3"/>
  <c r="C86" i="3"/>
  <c r="D86" i="3"/>
  <c r="E86" i="3"/>
  <c r="F86" i="3"/>
  <c r="B86" i="3"/>
  <c r="B81" i="3"/>
  <c r="B80" i="3"/>
  <c r="C80" i="3" s="1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2" i="3"/>
  <c r="E72" i="3"/>
  <c r="D73" i="3"/>
  <c r="E73" i="3"/>
  <c r="D62" i="3"/>
  <c r="C71" i="3"/>
  <c r="E71" i="3" s="1"/>
  <c r="C62" i="3"/>
  <c r="C70" i="3" s="1"/>
  <c r="E70" i="3" s="1"/>
  <c r="G32" i="3"/>
  <c r="G33" i="3"/>
  <c r="G31" i="3"/>
  <c r="C20" i="3"/>
  <c r="D20" i="3"/>
  <c r="E20" i="3"/>
  <c r="F20" i="3"/>
  <c r="B20" i="3"/>
  <c r="C13" i="3"/>
  <c r="C14" i="3" s="1"/>
  <c r="D13" i="3"/>
  <c r="D14" i="3" s="1"/>
  <c r="E13" i="3"/>
  <c r="E14" i="3" s="1"/>
  <c r="F13" i="3"/>
  <c r="F14" i="3" s="1"/>
  <c r="B13" i="3"/>
  <c r="B14" i="3" s="1"/>
  <c r="C179" i="3" l="1"/>
  <c r="B179" i="3"/>
  <c r="F179" i="3"/>
  <c r="E179" i="3"/>
  <c r="D179" i="3"/>
  <c r="B74" i="3"/>
  <c r="D74" i="3" s="1"/>
  <c r="D70" i="3"/>
  <c r="E90" i="3"/>
  <c r="C81" i="3"/>
  <c r="D91" i="3" s="1"/>
  <c r="B92" i="3"/>
  <c r="C92" i="3"/>
  <c r="D92" i="3"/>
  <c r="E92" i="3"/>
  <c r="F92" i="3"/>
  <c r="G51" i="3"/>
  <c r="C90" i="3"/>
  <c r="D90" i="3"/>
  <c r="B90" i="3"/>
  <c r="F90" i="3"/>
  <c r="E62" i="3"/>
  <c r="C74" i="3"/>
  <c r="E74" i="3" s="1"/>
  <c r="G55" i="3"/>
  <c r="G57" i="3" s="1"/>
  <c r="G26" i="3"/>
  <c r="G23" i="3"/>
  <c r="G24" i="3"/>
  <c r="G28" i="3"/>
  <c r="G27" i="3"/>
  <c r="G22" i="3"/>
  <c r="G25" i="3"/>
  <c r="G20" i="3"/>
  <c r="B29" i="3"/>
  <c r="F29" i="3"/>
  <c r="F30" i="3" s="1"/>
  <c r="C29" i="3"/>
  <c r="C30" i="3" s="1"/>
  <c r="E29" i="3"/>
  <c r="E30" i="3" s="1"/>
  <c r="D29" i="3"/>
  <c r="D30" i="3" s="1"/>
  <c r="D113" i="3" l="1"/>
  <c r="D226" i="3" s="1"/>
  <c r="D231" i="3" s="1"/>
  <c r="C91" i="3"/>
  <c r="C113" i="3" s="1"/>
  <c r="C226" i="3" s="1"/>
  <c r="C231" i="3" s="1"/>
  <c r="B91" i="3"/>
  <c r="B113" i="3" s="1"/>
  <c r="B226" i="3" s="1"/>
  <c r="B231" i="3" s="1"/>
  <c r="F91" i="3"/>
  <c r="F113" i="3" s="1"/>
  <c r="F226" i="3" s="1"/>
  <c r="F231" i="3" s="1"/>
  <c r="E91" i="3"/>
  <c r="E113" i="3" s="1"/>
  <c r="E226" i="3" s="1"/>
  <c r="E231" i="3" s="1"/>
  <c r="G29" i="3"/>
  <c r="B30" i="3"/>
  <c r="G30" i="3" s="1"/>
  <c r="G35" i="3" s="1"/>
  <c r="D114" i="3" l="1"/>
  <c r="D227" i="3" s="1"/>
  <c r="F114" i="3"/>
  <c r="F227" i="3" s="1"/>
  <c r="C114" i="3"/>
  <c r="C227" i="3" s="1"/>
  <c r="E114" i="3"/>
  <c r="E227" i="3" s="1"/>
  <c r="B114" i="3"/>
  <c r="B2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tc={DF9964BB-2928-49B5-9186-C4ED3FE021EA}</author>
    <author>tc={7613C7EF-D50E-4B01-9F4C-0A061056C122}</author>
    <author>tc={E6557B4A-A999-469F-8485-AFE3C61CF1D5}</author>
    <author>tc={9CBF0EF3-24FC-4135-A97B-24A5BE18E3D9}</author>
    <author>tc={DDF6957D-A102-482C-AB0B-C590B35A5FBE}</author>
  </authors>
  <commentList>
    <comment ref="B80" authorId="0" shapeId="0" xr:uid="{DF9964BB-2928-49B5-9186-C4ED3FE021EA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2595000-2595000*500/2000</t>
      </text>
    </comment>
    <comment ref="C80" authorId="1" shapeId="0" xr:uid="{7613C7EF-D50E-4B01-9F4C-0A061056C12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1946250/3800000</t>
      </text>
    </comment>
    <comment ref="B81" authorId="2" shapeId="0" xr:uid="{E6557B4A-A999-469F-8485-AFE3C61CF1D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1005000+2595000*500/2000</t>
      </text>
    </comment>
    <comment ref="C81" authorId="3" shapeId="0" xr:uid="{9CBF0EF3-24FC-4135-A97B-24A5BE18E3D9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1653750/25300000</t>
      </text>
    </comment>
    <comment ref="C82" authorId="4" shapeId="0" xr:uid="{DDF6957D-A102-482C-AB0B-C590B35A5FB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3415000/79250</t>
      </text>
    </comment>
  </commentList>
</comments>
</file>

<file path=xl/sharedStrings.xml><?xml version="1.0" encoding="utf-8"?>
<sst xmlns="http://schemas.openxmlformats.org/spreadsheetml/2006/main" count="474" uniqueCount="148">
  <si>
    <t>Dati Tecnici</t>
  </si>
  <si>
    <t xml:space="preserve">Capacità Produttiva Disponibile (h/macchina) </t>
  </si>
  <si>
    <t>Reparto 1</t>
  </si>
  <si>
    <t>Prodotto 1</t>
  </si>
  <si>
    <t>Reparto 2</t>
  </si>
  <si>
    <t>Prodotto 2</t>
  </si>
  <si>
    <t>Reparto 3</t>
  </si>
  <si>
    <t>Reparto 4</t>
  </si>
  <si>
    <t>Prodotto 4</t>
  </si>
  <si>
    <t>Prodotto 3a</t>
  </si>
  <si>
    <t>Prodotto 3b</t>
  </si>
  <si>
    <t>Tempi di Produzione Standard (min/macchina)</t>
  </si>
  <si>
    <t>Costi Variabili Unitari</t>
  </si>
  <si>
    <t>Costi Variabili Unitari (Pezzo)</t>
  </si>
  <si>
    <t>MOD</t>
  </si>
  <si>
    <t>Materie Prime (€)</t>
  </si>
  <si>
    <t>MOD (€)</t>
  </si>
  <si>
    <t>Altri Costi Variabili di Produzione (€)</t>
  </si>
  <si>
    <t>Trasporti su Acquisti (€)</t>
  </si>
  <si>
    <t>Oneri Accessori su Acquisti (€)</t>
  </si>
  <si>
    <t>Provvigioni Commerciali (%)</t>
  </si>
  <si>
    <t>Royalties (%)</t>
  </si>
  <si>
    <t>Costi Fissi Specifici di Reparto</t>
  </si>
  <si>
    <t>Eliminabili</t>
  </si>
  <si>
    <t>Non Eliminabili</t>
  </si>
  <si>
    <t>TOTALI</t>
  </si>
  <si>
    <t>Costi Fissi Comuni</t>
  </si>
  <si>
    <t>Stipendi Impiegati</t>
  </si>
  <si>
    <t>Direttore Operativo</t>
  </si>
  <si>
    <t>Manodopera Indiretta</t>
  </si>
  <si>
    <t>Accantonamento TFR</t>
  </si>
  <si>
    <t>Manutenzioni</t>
  </si>
  <si>
    <t>Direttore Commerciale</t>
  </si>
  <si>
    <t>R&amp;D</t>
  </si>
  <si>
    <t>Costi Commerciali</t>
  </si>
  <si>
    <t>ICT</t>
  </si>
  <si>
    <t>Ammortamenti Diversi</t>
  </si>
  <si>
    <t>Costi Marketing</t>
  </si>
  <si>
    <t>Consulenze Tecniche</t>
  </si>
  <si>
    <t>Altri Costi Generali</t>
  </si>
  <si>
    <t>Volumi di Vendita</t>
  </si>
  <si>
    <t>Prezzi Unitari di Vendita</t>
  </si>
  <si>
    <t>Volumi di Vendita (pezzi)</t>
  </si>
  <si>
    <t>Produzione</t>
  </si>
  <si>
    <t>Base di Riparto</t>
  </si>
  <si>
    <t>Commerciale</t>
  </si>
  <si>
    <t>CdC</t>
  </si>
  <si>
    <t>Voce di Spesa</t>
  </si>
  <si>
    <t>CdC Produzione</t>
  </si>
  <si>
    <t>CdC Commerciale</t>
  </si>
  <si>
    <t>CdC Servizi Generali</t>
  </si>
  <si>
    <t>Totale</t>
  </si>
  <si>
    <t>Servizi Generali</t>
  </si>
  <si>
    <t>Basi di Riparto</t>
  </si>
  <si>
    <t>Base</t>
  </si>
  <si>
    <t>Valore</t>
  </si>
  <si>
    <t>Fatturato</t>
  </si>
  <si>
    <t>Tot. Ore Servizio</t>
  </si>
  <si>
    <t>Vs Commerciale</t>
  </si>
  <si>
    <t>Rapporti Reciproci</t>
  </si>
  <si>
    <t>Vs Servizi Generali</t>
  </si>
  <si>
    <t>Ricavi</t>
  </si>
  <si>
    <t>Prezzo Unitario di Vendita</t>
  </si>
  <si>
    <t>Provvigioni Commerciali (€)</t>
  </si>
  <si>
    <t>Royalties (€)</t>
  </si>
  <si>
    <t>Totale Costi Variabili</t>
  </si>
  <si>
    <t>Margine di Contribuzione Unitario</t>
  </si>
  <si>
    <t>Ricavi Totali</t>
  </si>
  <si>
    <t>Costi Variabili</t>
  </si>
  <si>
    <t>Margine di Contribuzione Totale</t>
  </si>
  <si>
    <t>Totali</t>
  </si>
  <si>
    <t>Costi Fissi Specifici</t>
  </si>
  <si>
    <t>Risultato Netto</t>
  </si>
  <si>
    <t>Primo Margine di Contribuzione</t>
  </si>
  <si>
    <t>Secondo Margine di Contribuzione</t>
  </si>
  <si>
    <t>Make</t>
  </si>
  <si>
    <t>Buy</t>
  </si>
  <si>
    <t>Acquisto Esterno (€)</t>
  </si>
  <si>
    <t>Totale Costi</t>
  </si>
  <si>
    <t>Costi Totali</t>
  </si>
  <si>
    <t>Costi Unitari</t>
  </si>
  <si>
    <t>Costi Imputati ai CdC Finali</t>
  </si>
  <si>
    <t>del fatturato</t>
  </si>
  <si>
    <t>della MOD</t>
  </si>
  <si>
    <t>Valore basi di riparto per prodotto</t>
  </si>
  <si>
    <t>ora-macchina</t>
  </si>
  <si>
    <t>Ore-Macchina</t>
  </si>
  <si>
    <t>Fatturato (prezzo unitario)</t>
  </si>
  <si>
    <t xml:space="preserve">Quote costi comuni attribuite </t>
  </si>
  <si>
    <t>BEP</t>
  </si>
  <si>
    <t>Y=500000+20,65X</t>
  </si>
  <si>
    <t>Y=300000+22,55X</t>
  </si>
  <si>
    <t>X=105263</t>
  </si>
  <si>
    <t>h/macchina</t>
  </si>
  <si>
    <t>Localizzazione costi per attività</t>
  </si>
  <si>
    <t>Attività</t>
  </si>
  <si>
    <t>Elementi di Costo</t>
  </si>
  <si>
    <t>Euro</t>
  </si>
  <si>
    <t>Programmazione della Produzione</t>
  </si>
  <si>
    <t>Fabbricazione</t>
  </si>
  <si>
    <t>Costi variabili di produzione</t>
  </si>
  <si>
    <t>Costi fissi specifici reparti produttivi</t>
  </si>
  <si>
    <t>Cost Driver</t>
  </si>
  <si>
    <t>Manutenzione</t>
  </si>
  <si>
    <t>Spese di Manutenzione</t>
  </si>
  <si>
    <t>Innovazione</t>
  </si>
  <si>
    <t>Vendite</t>
  </si>
  <si>
    <t>Servizi Amministrativi</t>
  </si>
  <si>
    <t>Totale Servizi Amministrativi</t>
  </si>
  <si>
    <t>Totale Logistica</t>
  </si>
  <si>
    <t>Totale Vendite</t>
  </si>
  <si>
    <t>Totale Innovazione</t>
  </si>
  <si>
    <t>Totale Manutenzione</t>
  </si>
  <si>
    <t>Totale Fabbricazione</t>
  </si>
  <si>
    <t>Totale Programmazione della Produzione</t>
  </si>
  <si>
    <t>Servizi Digitali</t>
  </si>
  <si>
    <t>Costi Variabili di Vendita</t>
  </si>
  <si>
    <t>Servizi alla Produzione</t>
  </si>
  <si>
    <t>Ore Macchina</t>
  </si>
  <si>
    <t>Ore Interventi</t>
  </si>
  <si>
    <t>Numero Ordini</t>
  </si>
  <si>
    <t>Numero Fatture Emesse</t>
  </si>
  <si>
    <t>Ore Tickets</t>
  </si>
  <si>
    <t>Numero Updates Prodotti</t>
  </si>
  <si>
    <t>Risultato Full Costing per CDC</t>
  </si>
  <si>
    <t>ACR</t>
  </si>
  <si>
    <t>ESERCIZIO 1b</t>
  </si>
  <si>
    <t>ESERCIZIO 3a</t>
  </si>
  <si>
    <t>ESERCIZIO 2a</t>
  </si>
  <si>
    <t>ESERCIZIO 1a</t>
  </si>
  <si>
    <t>Ore Setup</t>
  </si>
  <si>
    <t>Cost Driver per Prodotto</t>
  </si>
  <si>
    <t>?</t>
  </si>
  <si>
    <t>Quote Attribuite ai Prodotti (per unità di prodotto)</t>
  </si>
  <si>
    <t>Totale Costi Attribuiti</t>
  </si>
  <si>
    <t>Costi variabili indiretti di produzione</t>
  </si>
  <si>
    <t>Calcolo Redditività di Prodotto</t>
  </si>
  <si>
    <t>Costi Diretti</t>
  </si>
  <si>
    <t>Totale Costi Diretti</t>
  </si>
  <si>
    <t>Costi Indiretti</t>
  </si>
  <si>
    <t>Totale Costi Indiretti</t>
  </si>
  <si>
    <t>Costo Pieno Prodotto</t>
  </si>
  <si>
    <t>Risultato Operativo</t>
  </si>
  <si>
    <t>CE</t>
  </si>
  <si>
    <t>FC VS. ABC</t>
  </si>
  <si>
    <t>ABC</t>
  </si>
  <si>
    <t>FC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</si>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</sst>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8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8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8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8" fontId="8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/>
    <xf numFmtId="8" fontId="5" fillId="0" borderId="1" xfId="0" applyNumberFormat="1" applyFont="1" applyBorder="1"/>
    <xf numFmtId="8" fontId="6" fillId="0" borderId="1" xfId="0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0" fillId="0" borderId="0" xfId="0" quotePrefix="1"/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8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8" fontId="8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Fill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8" fontId="5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8" fontId="10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8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8" fontId="6" fillId="0" borderId="5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8" fontId="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8" fontId="8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8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fonso Stuardi" id="{EE58B784-C9C0-4950-BCC9-08F3C5D8FB08}" userId="S::alfonso.stuardi@proel.com::02f97939-b87f-485a-857f-842df97c09a0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0" dT="2022-04-29T16:09:41.87" personId="{EE58B784-C9C0-4950-BCC9-08F3C5D8FB08}" id="{DF9964BB-2928-49B5-9186-C4ED3FE021EA}">
    <text>2595000-2595000*500/2000</text>
  </threadedComment>
  <threadedComment ref="C80" dT="2022-04-29T16:33:00.41" personId="{EE58B784-C9C0-4950-BCC9-08F3C5D8FB08}" id="{7613C7EF-D50E-4B01-9F4C-0A061056C122}">
    <text>1946250/3800000</text>
  </threadedComment>
  <threadedComment ref="B81" dT="2022-04-29T16:10:03.46" personId="{EE58B784-C9C0-4950-BCC9-08F3C5D8FB08}" id="{E6557B4A-A999-469F-8485-AFE3C61CF1D5}">
    <text>1005000+2595000*500/2000</text>
  </threadedComment>
  <threadedComment ref="C81" dT="2022-04-29T16:32:39.85" personId="{EE58B784-C9C0-4950-BCC9-08F3C5D8FB08}" id="{9CBF0EF3-24FC-4135-A97B-24A5BE18E3D9}">
    <text>1653750/25300000</text>
  </threadedComment>
  <threadedComment ref="C82" dT="2022-04-29T16:32:19.43" personId="{EE58B784-C9C0-4950-BCC9-08F3C5D8FB08}" id="{DDF6957D-A102-482C-AB0B-C590B35A5FBE}">
    <text>3415000/79250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0E46-A5B3-45F6-B94E-82DEFDCEECE6}">
  <dimension ref="A1:G124"/>
  <sheetViews>
    <sheetView topLeftCell="A51" zoomScaleNormal="100" workbookViewId="0">
      <selection activeCell="C59" sqref="C59:C63"/>
    </sheetView>
  </sheetViews>
  <sheetFormatPr defaultRowHeight="14.5"/>
  <cols>
    <col min="1" max="1" width="36.36328125" customWidth="1"/>
    <col min="2" max="2" width="28.7265625" bestFit="1" customWidth="1"/>
    <col min="3" max="3" width="15.90625" bestFit="1" customWidth="1"/>
    <col min="4" max="4" width="20" bestFit="1" customWidth="1"/>
    <col min="5" max="5" width="13.08984375" bestFit="1" customWidth="1"/>
    <col min="6" max="6" width="14.26953125" bestFit="1" customWidth="1"/>
    <col min="7" max="7" width="11.54296875" bestFit="1" customWidth="1"/>
  </cols>
  <sheetData>
    <row r="1" spans="1:6">
      <c r="A1" s="3"/>
      <c r="B1" s="4" t="s">
        <v>2</v>
      </c>
      <c r="C1" s="4" t="s">
        <v>4</v>
      </c>
      <c r="D1" s="67" t="s">
        <v>6</v>
      </c>
      <c r="E1" s="67"/>
      <c r="F1" s="4" t="s">
        <v>7</v>
      </c>
    </row>
    <row r="2" spans="1:6">
      <c r="A2" s="3" t="s">
        <v>0</v>
      </c>
      <c r="B2" s="4" t="s">
        <v>3</v>
      </c>
      <c r="C2" s="4" t="s">
        <v>5</v>
      </c>
      <c r="D2" s="4" t="s">
        <v>9</v>
      </c>
      <c r="E2" s="4" t="s">
        <v>10</v>
      </c>
      <c r="F2" s="4" t="s">
        <v>8</v>
      </c>
    </row>
    <row r="3" spans="1:6">
      <c r="A3" s="5" t="s">
        <v>1</v>
      </c>
      <c r="B3" s="6">
        <v>5000</v>
      </c>
      <c r="C3" s="6">
        <v>12000</v>
      </c>
      <c r="D3" s="84">
        <v>21000</v>
      </c>
      <c r="E3" s="84"/>
      <c r="F3" s="6">
        <v>14000</v>
      </c>
    </row>
    <row r="4" spans="1:6">
      <c r="A4" s="5" t="s">
        <v>11</v>
      </c>
      <c r="B4" s="6">
        <v>6</v>
      </c>
      <c r="C4" s="6">
        <v>3</v>
      </c>
      <c r="D4" s="6">
        <v>3</v>
      </c>
      <c r="E4" s="6">
        <v>9</v>
      </c>
      <c r="F4" s="6">
        <v>6</v>
      </c>
    </row>
    <row r="5" spans="1:6">
      <c r="A5" s="2"/>
      <c r="B5" s="2"/>
      <c r="C5" s="2"/>
      <c r="D5" s="2"/>
      <c r="E5" s="2"/>
      <c r="F5" s="2"/>
    </row>
    <row r="6" spans="1:6">
      <c r="A6" s="3" t="s">
        <v>13</v>
      </c>
      <c r="B6" s="4" t="s">
        <v>3</v>
      </c>
      <c r="C6" s="4" t="s">
        <v>5</v>
      </c>
      <c r="D6" s="4" t="s">
        <v>9</v>
      </c>
      <c r="E6" s="4" t="s">
        <v>10</v>
      </c>
      <c r="F6" s="4" t="s">
        <v>8</v>
      </c>
    </row>
    <row r="7" spans="1:6">
      <c r="A7" s="5" t="s">
        <v>15</v>
      </c>
      <c r="B7" s="5">
        <v>10</v>
      </c>
      <c r="C7" s="5">
        <v>11</v>
      </c>
      <c r="D7" s="5">
        <v>5</v>
      </c>
      <c r="E7" s="5">
        <v>6</v>
      </c>
      <c r="F7" s="5">
        <v>8</v>
      </c>
    </row>
    <row r="8" spans="1:6">
      <c r="A8" s="5" t="s">
        <v>16</v>
      </c>
      <c r="B8" s="5">
        <v>5</v>
      </c>
      <c r="C8" s="5">
        <v>4</v>
      </c>
      <c r="D8" s="5">
        <v>3</v>
      </c>
      <c r="E8" s="5">
        <v>4</v>
      </c>
      <c r="F8" s="5">
        <v>5</v>
      </c>
    </row>
    <row r="9" spans="1:6">
      <c r="A9" s="5" t="s">
        <v>17</v>
      </c>
      <c r="B9" s="5">
        <v>0.5</v>
      </c>
      <c r="C9" s="5">
        <v>1</v>
      </c>
      <c r="D9" s="5">
        <v>0.25</v>
      </c>
      <c r="E9" s="5">
        <v>0.35</v>
      </c>
      <c r="F9" s="5">
        <v>1.25</v>
      </c>
    </row>
    <row r="10" spans="1:6">
      <c r="A10" s="5" t="s">
        <v>20</v>
      </c>
      <c r="B10" s="5">
        <v>10</v>
      </c>
      <c r="C10" s="5">
        <v>8</v>
      </c>
      <c r="D10" s="5">
        <v>8</v>
      </c>
      <c r="E10" s="5">
        <v>8</v>
      </c>
      <c r="F10" s="5">
        <v>10</v>
      </c>
    </row>
    <row r="11" spans="1:6">
      <c r="A11" s="5" t="s">
        <v>21</v>
      </c>
      <c r="B11" s="5">
        <v>3</v>
      </c>
      <c r="C11" s="5">
        <v>2</v>
      </c>
      <c r="D11" s="5">
        <v>0</v>
      </c>
      <c r="E11" s="5">
        <v>0</v>
      </c>
      <c r="F11" s="5">
        <v>2</v>
      </c>
    </row>
    <row r="12" spans="1:6">
      <c r="A12" s="5" t="s">
        <v>18</v>
      </c>
      <c r="B12" s="5">
        <v>0.5</v>
      </c>
      <c r="C12" s="5">
        <v>1</v>
      </c>
      <c r="D12" s="5">
        <v>0.25</v>
      </c>
      <c r="E12" s="5">
        <v>0.25</v>
      </c>
      <c r="F12" s="5">
        <v>1</v>
      </c>
    </row>
    <row r="13" spans="1:6">
      <c r="A13" s="5" t="s">
        <v>19</v>
      </c>
      <c r="B13" s="5">
        <v>0.1</v>
      </c>
      <c r="C13" s="5">
        <v>0.2</v>
      </c>
      <c r="D13" s="5">
        <v>0.1</v>
      </c>
      <c r="E13" s="5">
        <v>0.1</v>
      </c>
      <c r="F13" s="5">
        <v>0.2</v>
      </c>
    </row>
    <row r="14" spans="1:6">
      <c r="A14" s="2"/>
      <c r="B14" s="2"/>
      <c r="C14" s="2"/>
      <c r="D14" s="2"/>
      <c r="E14" s="2"/>
      <c r="F14" s="2"/>
    </row>
    <row r="15" spans="1:6">
      <c r="A15" s="3" t="s">
        <v>22</v>
      </c>
      <c r="B15" s="4" t="s">
        <v>2</v>
      </c>
      <c r="C15" s="4" t="s">
        <v>4</v>
      </c>
      <c r="D15" s="67" t="s">
        <v>6</v>
      </c>
      <c r="E15" s="67"/>
      <c r="F15" s="4" t="s">
        <v>7</v>
      </c>
    </row>
    <row r="16" spans="1:6">
      <c r="A16" s="5" t="s">
        <v>23</v>
      </c>
      <c r="B16" s="7">
        <v>200000</v>
      </c>
      <c r="C16" s="7">
        <v>350000</v>
      </c>
      <c r="D16" s="86">
        <v>400000</v>
      </c>
      <c r="E16" s="86"/>
      <c r="F16" s="7">
        <v>150000</v>
      </c>
    </row>
    <row r="17" spans="1:6">
      <c r="A17" s="5" t="s">
        <v>24</v>
      </c>
      <c r="B17" s="7">
        <v>300000</v>
      </c>
      <c r="C17" s="7">
        <v>300000</v>
      </c>
      <c r="D17" s="86">
        <v>800000</v>
      </c>
      <c r="E17" s="86"/>
      <c r="F17" s="7">
        <v>400000</v>
      </c>
    </row>
    <row r="18" spans="1:6">
      <c r="A18" s="5" t="s">
        <v>25</v>
      </c>
      <c r="B18" s="47">
        <v>500000</v>
      </c>
      <c r="C18" s="47">
        <v>650000</v>
      </c>
      <c r="D18" s="85">
        <v>1200000</v>
      </c>
      <c r="E18" s="85"/>
      <c r="F18" s="47">
        <v>550000</v>
      </c>
    </row>
    <row r="19" spans="1:6">
      <c r="A19" s="2"/>
      <c r="B19" s="2"/>
      <c r="C19" s="2"/>
      <c r="D19" s="2"/>
      <c r="E19" s="2"/>
      <c r="F19" s="2"/>
    </row>
    <row r="20" spans="1:6">
      <c r="A20" s="3" t="s">
        <v>26</v>
      </c>
    </row>
    <row r="21" spans="1:6">
      <c r="A21" s="3" t="s">
        <v>47</v>
      </c>
      <c r="B21" s="4" t="s">
        <v>48</v>
      </c>
      <c r="C21" s="4" t="s">
        <v>49</v>
      </c>
      <c r="D21" s="4" t="s">
        <v>50</v>
      </c>
      <c r="E21" s="4" t="s">
        <v>51</v>
      </c>
    </row>
    <row r="22" spans="1:6">
      <c r="A22" s="5" t="s">
        <v>117</v>
      </c>
      <c r="B22" s="47">
        <v>2900000</v>
      </c>
      <c r="C22" s="47"/>
      <c r="D22" s="47"/>
      <c r="E22" s="47">
        <v>2900000</v>
      </c>
    </row>
    <row r="23" spans="1:6">
      <c r="A23" s="5" t="s">
        <v>27</v>
      </c>
      <c r="B23" s="47"/>
      <c r="C23" s="47"/>
      <c r="D23" s="47">
        <v>750000</v>
      </c>
      <c r="E23" s="47">
        <v>750000</v>
      </c>
    </row>
    <row r="24" spans="1:6">
      <c r="A24" s="5" t="s">
        <v>28</v>
      </c>
      <c r="B24" s="47">
        <v>100000</v>
      </c>
      <c r="C24" s="47"/>
      <c r="D24" s="47"/>
      <c r="E24" s="47">
        <v>100000</v>
      </c>
    </row>
    <row r="25" spans="1:6">
      <c r="A25" s="5" t="s">
        <v>29</v>
      </c>
      <c r="B25" s="47">
        <v>250000</v>
      </c>
      <c r="C25" s="47"/>
      <c r="D25" s="47"/>
      <c r="E25" s="47">
        <v>250000</v>
      </c>
    </row>
    <row r="26" spans="1:6">
      <c r="A26" s="5" t="s">
        <v>30</v>
      </c>
      <c r="B26" s="47">
        <v>50000</v>
      </c>
      <c r="C26" s="47">
        <v>5000</v>
      </c>
      <c r="D26" s="47">
        <v>20000</v>
      </c>
      <c r="E26" s="47">
        <v>75000</v>
      </c>
    </row>
    <row r="27" spans="1:6">
      <c r="A27" s="5" t="s">
        <v>31</v>
      </c>
      <c r="B27" s="47">
        <v>90000</v>
      </c>
      <c r="C27" s="47"/>
      <c r="D27" s="47">
        <v>20000</v>
      </c>
      <c r="E27" s="47">
        <v>110000</v>
      </c>
    </row>
    <row r="28" spans="1:6">
      <c r="A28" s="5" t="s">
        <v>32</v>
      </c>
      <c r="B28" s="47"/>
      <c r="C28" s="47">
        <v>100000</v>
      </c>
      <c r="D28" s="47"/>
      <c r="E28" s="47">
        <v>100000</v>
      </c>
    </row>
    <row r="29" spans="1:6">
      <c r="A29" s="5" t="s">
        <v>33</v>
      </c>
      <c r="B29" s="47"/>
      <c r="C29" s="47"/>
      <c r="D29" s="47">
        <v>450000</v>
      </c>
      <c r="E29" s="47">
        <v>450000</v>
      </c>
    </row>
    <row r="30" spans="1:6">
      <c r="A30" s="5" t="s">
        <v>34</v>
      </c>
      <c r="B30" s="47"/>
      <c r="C30" s="47">
        <v>650000</v>
      </c>
      <c r="D30" s="47"/>
      <c r="E30" s="47">
        <v>650000</v>
      </c>
    </row>
    <row r="31" spans="1:6">
      <c r="A31" s="5" t="s">
        <v>35</v>
      </c>
      <c r="B31" s="47"/>
      <c r="C31" s="47"/>
      <c r="D31" s="47">
        <v>180000</v>
      </c>
      <c r="E31" s="47">
        <v>180000</v>
      </c>
    </row>
    <row r="32" spans="1:6">
      <c r="A32" s="5" t="s">
        <v>36</v>
      </c>
      <c r="B32" s="47"/>
      <c r="C32" s="47"/>
      <c r="D32" s="47">
        <v>225000</v>
      </c>
      <c r="E32" s="47">
        <v>225000</v>
      </c>
    </row>
    <row r="33" spans="1:6">
      <c r="A33" s="5" t="s">
        <v>37</v>
      </c>
      <c r="B33" s="47"/>
      <c r="C33" s="47">
        <v>250000</v>
      </c>
      <c r="D33" s="47"/>
      <c r="E33" s="47">
        <v>250000</v>
      </c>
    </row>
    <row r="34" spans="1:6">
      <c r="A34" s="5" t="s">
        <v>38</v>
      </c>
      <c r="B34" s="47">
        <v>25000</v>
      </c>
      <c r="C34" s="47"/>
      <c r="D34" s="47">
        <v>100000</v>
      </c>
      <c r="E34" s="47">
        <v>125000</v>
      </c>
    </row>
    <row r="35" spans="1:6">
      <c r="A35" s="5" t="s">
        <v>39</v>
      </c>
      <c r="B35" s="47"/>
      <c r="C35" s="47"/>
      <c r="D35" s="47">
        <v>850000</v>
      </c>
      <c r="E35" s="47">
        <v>850000</v>
      </c>
    </row>
    <row r="36" spans="1:6">
      <c r="A36" s="2"/>
      <c r="B36" s="2"/>
      <c r="C36" s="2"/>
      <c r="D36" s="2"/>
      <c r="E36" s="2"/>
      <c r="F36" s="2"/>
    </row>
    <row r="37" spans="1:6">
      <c r="A37" s="2"/>
      <c r="B37" s="4" t="s">
        <v>3</v>
      </c>
      <c r="C37" s="4" t="s">
        <v>5</v>
      </c>
      <c r="D37" s="4" t="s">
        <v>9</v>
      </c>
      <c r="E37" s="4" t="s">
        <v>10</v>
      </c>
      <c r="F37" s="4" t="s">
        <v>8</v>
      </c>
    </row>
    <row r="38" spans="1:6">
      <c r="A38" s="5" t="s">
        <v>42</v>
      </c>
      <c r="B38" s="6">
        <v>130000</v>
      </c>
      <c r="C38" s="6">
        <v>250000</v>
      </c>
      <c r="D38" s="6">
        <v>150000</v>
      </c>
      <c r="E38" s="6">
        <v>175000</v>
      </c>
      <c r="F38" s="6">
        <v>200000</v>
      </c>
    </row>
    <row r="39" spans="1:6">
      <c r="A39" s="5" t="s">
        <v>41</v>
      </c>
      <c r="B39" s="7">
        <v>35</v>
      </c>
      <c r="C39" s="7">
        <v>30</v>
      </c>
      <c r="D39" s="7">
        <v>25</v>
      </c>
      <c r="E39" s="7">
        <v>20</v>
      </c>
      <c r="F39" s="7">
        <v>30</v>
      </c>
    </row>
    <row r="41" spans="1:6">
      <c r="A41" s="67" t="s">
        <v>53</v>
      </c>
      <c r="B41" s="67"/>
      <c r="C41" s="67"/>
    </row>
    <row r="42" spans="1:6">
      <c r="A42" s="3" t="s">
        <v>46</v>
      </c>
      <c r="B42" s="38" t="s">
        <v>54</v>
      </c>
      <c r="C42" s="38" t="s">
        <v>55</v>
      </c>
    </row>
    <row r="43" spans="1:6">
      <c r="A43" s="5" t="s">
        <v>45</v>
      </c>
      <c r="B43" s="5" t="s">
        <v>56</v>
      </c>
      <c r="C43" s="39">
        <v>25300000</v>
      </c>
    </row>
    <row r="44" spans="1:6">
      <c r="A44" s="5" t="s">
        <v>52</v>
      </c>
      <c r="B44" s="5" t="s">
        <v>14</v>
      </c>
      <c r="C44" s="39">
        <v>3800000</v>
      </c>
    </row>
    <row r="45" spans="1:6">
      <c r="A45" s="5" t="s">
        <v>43</v>
      </c>
      <c r="B45" s="5" t="s">
        <v>93</v>
      </c>
      <c r="C45" s="5">
        <v>79250</v>
      </c>
    </row>
    <row r="47" spans="1:6">
      <c r="A47" s="77" t="s">
        <v>59</v>
      </c>
      <c r="B47" s="78"/>
      <c r="C47" s="78"/>
      <c r="D47" s="79"/>
    </row>
    <row r="48" spans="1:6">
      <c r="A48" s="3" t="s">
        <v>46</v>
      </c>
      <c r="B48" s="38" t="s">
        <v>57</v>
      </c>
      <c r="C48" s="38" t="s">
        <v>58</v>
      </c>
      <c r="D48" s="8" t="s">
        <v>60</v>
      </c>
    </row>
    <row r="49" spans="1:5">
      <c r="A49" s="5" t="s">
        <v>45</v>
      </c>
      <c r="B49" s="5">
        <v>1000</v>
      </c>
      <c r="C49" s="5"/>
      <c r="D49" s="5">
        <v>300</v>
      </c>
    </row>
    <row r="50" spans="1:5">
      <c r="A50" s="5" t="s">
        <v>52</v>
      </c>
      <c r="B50" s="5">
        <v>2000</v>
      </c>
      <c r="C50" s="5">
        <v>500</v>
      </c>
      <c r="D50" s="5"/>
    </row>
    <row r="52" spans="1:5">
      <c r="A52" s="81" t="s">
        <v>94</v>
      </c>
      <c r="B52" s="82"/>
      <c r="C52" s="82"/>
      <c r="D52" s="82"/>
      <c r="E52" s="83"/>
    </row>
    <row r="53" spans="1:5">
      <c r="A53" s="3" t="s">
        <v>95</v>
      </c>
      <c r="B53" s="3" t="s">
        <v>96</v>
      </c>
      <c r="C53" s="3" t="s">
        <v>97</v>
      </c>
      <c r="D53" s="80" t="s">
        <v>102</v>
      </c>
      <c r="E53" s="80"/>
    </row>
    <row r="54" spans="1:5">
      <c r="A54" s="76" t="s">
        <v>98</v>
      </c>
      <c r="B54" s="5" t="s">
        <v>28</v>
      </c>
      <c r="C54" s="40">
        <v>100000</v>
      </c>
      <c r="D54" s="75" t="s">
        <v>130</v>
      </c>
      <c r="E54" s="74">
        <v>2500</v>
      </c>
    </row>
    <row r="55" spans="1:5">
      <c r="A55" s="76"/>
      <c r="B55" s="5" t="s">
        <v>29</v>
      </c>
      <c r="C55" s="40">
        <v>250000</v>
      </c>
      <c r="D55" s="75"/>
      <c r="E55" s="74"/>
    </row>
    <row r="56" spans="1:5">
      <c r="A56" s="76"/>
      <c r="B56" s="5" t="s">
        <v>30</v>
      </c>
      <c r="C56" s="40">
        <v>20000</v>
      </c>
      <c r="D56" s="75"/>
      <c r="E56" s="74"/>
    </row>
    <row r="57" spans="1:5">
      <c r="A57" s="76"/>
      <c r="B57" s="5" t="s">
        <v>38</v>
      </c>
      <c r="C57" s="40">
        <v>20000</v>
      </c>
      <c r="D57" s="75"/>
      <c r="E57" s="74"/>
    </row>
    <row r="58" spans="1:5">
      <c r="A58" s="73" t="s">
        <v>114</v>
      </c>
      <c r="B58" s="73"/>
      <c r="C58" s="48">
        <f>SUM(C54:C57)</f>
        <v>390000</v>
      </c>
      <c r="D58" s="75"/>
      <c r="E58" s="74"/>
    </row>
    <row r="59" spans="1:5">
      <c r="A59" s="76" t="s">
        <v>99</v>
      </c>
      <c r="B59" s="5" t="s">
        <v>100</v>
      </c>
      <c r="C59" s="40">
        <v>1395500</v>
      </c>
      <c r="D59" s="75" t="s">
        <v>118</v>
      </c>
      <c r="E59" s="74">
        <v>79250</v>
      </c>
    </row>
    <row r="60" spans="1:5">
      <c r="A60" s="76"/>
      <c r="B60" s="5" t="s">
        <v>101</v>
      </c>
      <c r="C60" s="40">
        <v>2900000</v>
      </c>
      <c r="D60" s="75"/>
      <c r="E60" s="74"/>
    </row>
    <row r="61" spans="1:5">
      <c r="A61" s="76"/>
      <c r="B61" s="5" t="s">
        <v>117</v>
      </c>
      <c r="C61" s="40">
        <v>2900000</v>
      </c>
      <c r="D61" s="75"/>
      <c r="E61" s="74"/>
    </row>
    <row r="62" spans="1:5">
      <c r="A62" s="76"/>
      <c r="B62" s="5" t="s">
        <v>30</v>
      </c>
      <c r="C62" s="40">
        <v>30000</v>
      </c>
      <c r="D62" s="75"/>
      <c r="E62" s="74"/>
    </row>
    <row r="63" spans="1:5">
      <c r="A63" s="76"/>
      <c r="B63" s="5" t="s">
        <v>38</v>
      </c>
      <c r="C63" s="40">
        <v>5000</v>
      </c>
      <c r="D63" s="75"/>
      <c r="E63" s="74"/>
    </row>
    <row r="64" spans="1:5">
      <c r="A64" s="73" t="s">
        <v>113</v>
      </c>
      <c r="B64" s="73"/>
      <c r="C64" s="48">
        <f>SUM(C59:C63)</f>
        <v>7230500</v>
      </c>
      <c r="D64" s="75"/>
      <c r="E64" s="74"/>
    </row>
    <row r="65" spans="1:5">
      <c r="A65" s="46" t="s">
        <v>103</v>
      </c>
      <c r="B65" s="5" t="s">
        <v>104</v>
      </c>
      <c r="C65" s="40">
        <v>110000</v>
      </c>
      <c r="D65" s="75" t="s">
        <v>119</v>
      </c>
      <c r="E65" s="74">
        <v>550</v>
      </c>
    </row>
    <row r="66" spans="1:5">
      <c r="A66" s="73" t="s">
        <v>112</v>
      </c>
      <c r="B66" s="73"/>
      <c r="C66" s="48">
        <f>SUM(C65)</f>
        <v>110000</v>
      </c>
      <c r="D66" s="75"/>
      <c r="E66" s="74"/>
    </row>
    <row r="67" spans="1:5">
      <c r="A67" s="76" t="s">
        <v>105</v>
      </c>
      <c r="B67" s="5" t="s">
        <v>33</v>
      </c>
      <c r="C67" s="40">
        <v>450000</v>
      </c>
      <c r="D67" s="75" t="s">
        <v>123</v>
      </c>
      <c r="E67" s="74">
        <v>300</v>
      </c>
    </row>
    <row r="68" spans="1:5">
      <c r="A68" s="76"/>
      <c r="B68" s="5" t="s">
        <v>30</v>
      </c>
      <c r="C68" s="40">
        <v>2750</v>
      </c>
      <c r="D68" s="75"/>
      <c r="E68" s="74"/>
    </row>
    <row r="69" spans="1:5">
      <c r="A69" s="76"/>
      <c r="B69" s="5" t="s">
        <v>27</v>
      </c>
      <c r="C69" s="40">
        <v>100000</v>
      </c>
      <c r="D69" s="75"/>
      <c r="E69" s="74"/>
    </row>
    <row r="70" spans="1:5">
      <c r="A70" s="76"/>
      <c r="B70" s="5" t="s">
        <v>36</v>
      </c>
      <c r="C70" s="40">
        <v>75000</v>
      </c>
      <c r="D70" s="75"/>
      <c r="E70" s="74"/>
    </row>
    <row r="71" spans="1:5">
      <c r="A71" s="76"/>
      <c r="B71" s="5" t="s">
        <v>38</v>
      </c>
      <c r="C71" s="40">
        <v>25000</v>
      </c>
      <c r="D71" s="75"/>
      <c r="E71" s="74"/>
    </row>
    <row r="72" spans="1:5">
      <c r="A72" s="73" t="s">
        <v>111</v>
      </c>
      <c r="B72" s="73"/>
      <c r="C72" s="48">
        <f>SUM(C67:C71)</f>
        <v>652750</v>
      </c>
      <c r="D72" s="75"/>
      <c r="E72" s="74"/>
    </row>
    <row r="73" spans="1:5">
      <c r="A73" s="76" t="s">
        <v>106</v>
      </c>
      <c r="B73" s="5" t="s">
        <v>32</v>
      </c>
      <c r="C73" s="40">
        <v>100000</v>
      </c>
      <c r="D73" s="75" t="s">
        <v>120</v>
      </c>
      <c r="E73" s="74">
        <v>19530</v>
      </c>
    </row>
    <row r="74" spans="1:5">
      <c r="A74" s="76"/>
      <c r="B74" s="5" t="s">
        <v>30</v>
      </c>
      <c r="C74" s="40">
        <v>2250</v>
      </c>
      <c r="D74" s="75"/>
      <c r="E74" s="74"/>
    </row>
    <row r="75" spans="1:5">
      <c r="A75" s="76"/>
      <c r="B75" s="5" t="s">
        <v>34</v>
      </c>
      <c r="C75" s="40">
        <v>650000</v>
      </c>
      <c r="D75" s="75"/>
      <c r="E75" s="74"/>
    </row>
    <row r="76" spans="1:5">
      <c r="A76" s="76"/>
      <c r="B76" s="5" t="s">
        <v>37</v>
      </c>
      <c r="C76" s="40">
        <v>250000</v>
      </c>
      <c r="D76" s="75"/>
      <c r="E76" s="74"/>
    </row>
    <row r="77" spans="1:5">
      <c r="A77" s="76"/>
      <c r="B77" s="5" t="s">
        <v>116</v>
      </c>
      <c r="C77" s="40">
        <v>2641500</v>
      </c>
      <c r="D77" s="75"/>
      <c r="E77" s="74"/>
    </row>
    <row r="78" spans="1:5">
      <c r="A78" s="76"/>
      <c r="B78" s="5" t="s">
        <v>27</v>
      </c>
      <c r="C78" s="40">
        <v>50000</v>
      </c>
      <c r="D78" s="75"/>
      <c r="E78" s="74"/>
    </row>
    <row r="79" spans="1:5">
      <c r="A79" s="73" t="s">
        <v>110</v>
      </c>
      <c r="B79" s="73"/>
      <c r="C79" s="48">
        <f>SUM(C73:C78)</f>
        <v>3693750</v>
      </c>
      <c r="D79" s="75"/>
      <c r="E79" s="74"/>
    </row>
    <row r="80" spans="1:5">
      <c r="A80" s="76" t="s">
        <v>115</v>
      </c>
      <c r="B80" s="5" t="s">
        <v>35</v>
      </c>
      <c r="C80" s="40">
        <v>180000</v>
      </c>
      <c r="D80" s="75" t="s">
        <v>122</v>
      </c>
      <c r="E80" s="74">
        <v>2450</v>
      </c>
    </row>
    <row r="81" spans="1:7">
      <c r="A81" s="76"/>
      <c r="B81" s="5" t="s">
        <v>36</v>
      </c>
      <c r="C81" s="40">
        <v>50000</v>
      </c>
      <c r="D81" s="75"/>
      <c r="E81" s="74"/>
    </row>
    <row r="82" spans="1:7">
      <c r="A82" s="76"/>
      <c r="B82" s="5" t="s">
        <v>27</v>
      </c>
      <c r="C82" s="40">
        <v>150000</v>
      </c>
      <c r="D82" s="75"/>
      <c r="E82" s="74"/>
    </row>
    <row r="83" spans="1:7">
      <c r="A83" s="76"/>
      <c r="B83" s="5" t="s">
        <v>30</v>
      </c>
      <c r="C83" s="40">
        <v>5000</v>
      </c>
      <c r="D83" s="75"/>
      <c r="E83" s="74"/>
    </row>
    <row r="84" spans="1:7">
      <c r="A84" s="76"/>
      <c r="B84" s="5" t="s">
        <v>38</v>
      </c>
      <c r="C84" s="40">
        <v>25000</v>
      </c>
      <c r="D84" s="75"/>
      <c r="E84" s="74"/>
    </row>
    <row r="85" spans="1:7">
      <c r="A85" s="73" t="s">
        <v>109</v>
      </c>
      <c r="B85" s="73"/>
      <c r="C85" s="48">
        <f>SUM(C80:C84)</f>
        <v>410000</v>
      </c>
      <c r="D85" s="75"/>
      <c r="E85" s="74"/>
    </row>
    <row r="86" spans="1:7">
      <c r="A86" s="76" t="s">
        <v>107</v>
      </c>
      <c r="B86" s="5" t="s">
        <v>27</v>
      </c>
      <c r="C86" s="40">
        <v>450000</v>
      </c>
      <c r="D86" s="75" t="s">
        <v>121</v>
      </c>
      <c r="E86" s="74">
        <v>11210</v>
      </c>
    </row>
    <row r="87" spans="1:7">
      <c r="A87" s="76"/>
      <c r="B87" s="5" t="s">
        <v>30</v>
      </c>
      <c r="C87" s="40">
        <v>15000</v>
      </c>
      <c r="D87" s="75"/>
      <c r="E87" s="74"/>
    </row>
    <row r="88" spans="1:7">
      <c r="A88" s="76"/>
      <c r="B88" s="5" t="s">
        <v>39</v>
      </c>
      <c r="C88" s="40">
        <v>850000</v>
      </c>
      <c r="D88" s="75"/>
      <c r="E88" s="74"/>
    </row>
    <row r="89" spans="1:7">
      <c r="A89" s="76"/>
      <c r="B89" s="5" t="s">
        <v>36</v>
      </c>
      <c r="C89" s="40">
        <v>100000</v>
      </c>
      <c r="D89" s="75"/>
      <c r="E89" s="74"/>
    </row>
    <row r="90" spans="1:7">
      <c r="A90" s="76"/>
      <c r="B90" s="5" t="s">
        <v>38</v>
      </c>
      <c r="C90" s="40">
        <v>50000</v>
      </c>
      <c r="D90" s="75"/>
      <c r="E90" s="74"/>
    </row>
    <row r="91" spans="1:7">
      <c r="A91" s="73" t="s">
        <v>108</v>
      </c>
      <c r="B91" s="73"/>
      <c r="C91" s="48">
        <f>SUM(C86:C90)</f>
        <v>1465000</v>
      </c>
      <c r="D91" s="75"/>
      <c r="E91" s="74"/>
    </row>
    <row r="92" spans="1:7">
      <c r="A92" s="53"/>
      <c r="B92" s="53"/>
      <c r="C92" s="54"/>
      <c r="D92" s="44"/>
      <c r="E92" s="55"/>
    </row>
    <row r="93" spans="1:7">
      <c r="A93" s="67" t="s">
        <v>131</v>
      </c>
      <c r="B93" s="67"/>
      <c r="C93" s="67"/>
      <c r="D93" s="67"/>
      <c r="E93" s="67"/>
      <c r="F93" s="67"/>
      <c r="G93" s="67"/>
    </row>
    <row r="94" spans="1:7">
      <c r="A94" s="49" t="s">
        <v>95</v>
      </c>
      <c r="B94" s="10" t="s">
        <v>3</v>
      </c>
      <c r="C94" s="10" t="s">
        <v>5</v>
      </c>
      <c r="D94" s="10" t="s">
        <v>9</v>
      </c>
      <c r="E94" s="10" t="s">
        <v>10</v>
      </c>
      <c r="F94" s="10" t="s">
        <v>8</v>
      </c>
      <c r="G94" s="18" t="s">
        <v>70</v>
      </c>
    </row>
    <row r="95" spans="1:7">
      <c r="A95" s="5" t="s">
        <v>130</v>
      </c>
      <c r="B95" s="45">
        <v>1250</v>
      </c>
      <c r="C95" s="45">
        <v>500</v>
      </c>
      <c r="D95" s="45">
        <v>130</v>
      </c>
      <c r="E95" s="45">
        <v>120</v>
      </c>
      <c r="F95" s="45">
        <v>500</v>
      </c>
      <c r="G95" s="45">
        <f>SUM(B95:F95)</f>
        <v>2500</v>
      </c>
    </row>
    <row r="96" spans="1:7">
      <c r="A96" s="5" t="s">
        <v>118</v>
      </c>
      <c r="B96" s="45" t="s">
        <v>132</v>
      </c>
      <c r="C96" s="45" t="s">
        <v>132</v>
      </c>
      <c r="D96" s="45" t="s">
        <v>132</v>
      </c>
      <c r="E96" s="45" t="s">
        <v>132</v>
      </c>
      <c r="F96" s="45" t="s">
        <v>132</v>
      </c>
      <c r="G96" s="45">
        <v>79250</v>
      </c>
    </row>
    <row r="97" spans="1:7">
      <c r="A97" s="5" t="s">
        <v>119</v>
      </c>
      <c r="B97" s="45">
        <v>150</v>
      </c>
      <c r="C97" s="45">
        <v>125</v>
      </c>
      <c r="D97" s="45">
        <v>75</v>
      </c>
      <c r="E97" s="45">
        <v>75</v>
      </c>
      <c r="F97" s="45">
        <v>125</v>
      </c>
      <c r="G97" s="45">
        <f t="shared" ref="G97:G101" si="0">SUM(B97:F97)</f>
        <v>550</v>
      </c>
    </row>
    <row r="98" spans="1:7">
      <c r="A98" s="5" t="s">
        <v>123</v>
      </c>
      <c r="B98" s="45">
        <v>125</v>
      </c>
      <c r="C98" s="45">
        <v>90</v>
      </c>
      <c r="D98" s="45">
        <v>35</v>
      </c>
      <c r="E98" s="45">
        <v>0</v>
      </c>
      <c r="F98" s="45">
        <v>50</v>
      </c>
      <c r="G98" s="45">
        <f t="shared" si="0"/>
        <v>300</v>
      </c>
    </row>
    <row r="99" spans="1:7">
      <c r="A99" s="5" t="s">
        <v>120</v>
      </c>
      <c r="B99" s="45">
        <v>8530</v>
      </c>
      <c r="C99" s="45">
        <v>2500</v>
      </c>
      <c r="D99" s="45">
        <v>2500</v>
      </c>
      <c r="E99" s="45">
        <v>2000</v>
      </c>
      <c r="F99" s="45">
        <v>4000</v>
      </c>
      <c r="G99" s="45">
        <f t="shared" si="0"/>
        <v>19530</v>
      </c>
    </row>
    <row r="100" spans="1:7">
      <c r="A100" s="5" t="s">
        <v>122</v>
      </c>
      <c r="B100" s="45">
        <v>1050</v>
      </c>
      <c r="C100" s="45">
        <v>375</v>
      </c>
      <c r="D100" s="45">
        <v>225</v>
      </c>
      <c r="E100" s="45">
        <v>150</v>
      </c>
      <c r="F100" s="45">
        <v>650</v>
      </c>
      <c r="G100" s="45">
        <f t="shared" si="0"/>
        <v>2450</v>
      </c>
    </row>
    <row r="101" spans="1:7">
      <c r="A101" s="5" t="s">
        <v>121</v>
      </c>
      <c r="B101" s="45">
        <v>4210</v>
      </c>
      <c r="C101" s="45">
        <v>1550</v>
      </c>
      <c r="D101" s="45">
        <v>1450</v>
      </c>
      <c r="E101" s="45">
        <v>1150</v>
      </c>
      <c r="F101" s="45">
        <v>2850</v>
      </c>
      <c r="G101" s="45">
        <f t="shared" si="0"/>
        <v>11210</v>
      </c>
    </row>
    <row r="102" spans="1:7">
      <c r="A102" s="43"/>
      <c r="B102" s="43"/>
      <c r="C102" s="43"/>
    </row>
    <row r="103" spans="1:7">
      <c r="A103" s="67" t="s">
        <v>124</v>
      </c>
      <c r="B103" s="67"/>
      <c r="C103" s="67"/>
      <c r="D103" s="67"/>
      <c r="E103" s="67"/>
      <c r="F103" s="67"/>
      <c r="G103" s="67"/>
    </row>
    <row r="104" spans="1:7">
      <c r="A104" s="1"/>
      <c r="B104" s="10" t="s">
        <v>3</v>
      </c>
      <c r="C104" s="10" t="s">
        <v>5</v>
      </c>
      <c r="D104" s="10" t="s">
        <v>9</v>
      </c>
      <c r="E104" s="10" t="s">
        <v>10</v>
      </c>
      <c r="F104" s="10" t="s">
        <v>8</v>
      </c>
      <c r="G104" s="18" t="s">
        <v>70</v>
      </c>
    </row>
    <row r="105" spans="1:7">
      <c r="A105" s="11" t="s">
        <v>61</v>
      </c>
      <c r="B105" s="68"/>
      <c r="C105" s="68"/>
      <c r="D105" s="68"/>
      <c r="E105" s="68"/>
      <c r="F105" s="68"/>
      <c r="G105" s="68"/>
    </row>
    <row r="106" spans="1:7">
      <c r="A106" s="13" t="s">
        <v>40</v>
      </c>
      <c r="B106" s="19">
        <v>130000</v>
      </c>
      <c r="C106" s="19">
        <v>250000</v>
      </c>
      <c r="D106" s="19">
        <v>150000</v>
      </c>
      <c r="E106" s="19">
        <v>175000</v>
      </c>
      <c r="F106" s="19">
        <v>200000</v>
      </c>
      <c r="G106" s="1"/>
    </row>
    <row r="107" spans="1:7">
      <c r="A107" s="13" t="s">
        <v>62</v>
      </c>
      <c r="B107" s="42">
        <v>35</v>
      </c>
      <c r="C107" s="42">
        <v>30</v>
      </c>
      <c r="D107" s="42">
        <v>25</v>
      </c>
      <c r="E107" s="42">
        <v>20</v>
      </c>
      <c r="F107" s="42">
        <v>30</v>
      </c>
      <c r="G107" s="1"/>
    </row>
    <row r="108" spans="1:7">
      <c r="A108" s="11" t="s">
        <v>67</v>
      </c>
      <c r="B108" s="12">
        <v>4550000</v>
      </c>
      <c r="C108" s="12">
        <v>7500000</v>
      </c>
      <c r="D108" s="12">
        <v>3750000</v>
      </c>
      <c r="E108" s="12">
        <v>3500000</v>
      </c>
      <c r="F108" s="12">
        <v>6000000</v>
      </c>
      <c r="G108" s="12">
        <v>25300000</v>
      </c>
    </row>
    <row r="109" spans="1:7">
      <c r="A109" s="11" t="s">
        <v>68</v>
      </c>
      <c r="B109" s="68"/>
      <c r="C109" s="68"/>
      <c r="D109" s="68"/>
      <c r="E109" s="68"/>
      <c r="F109" s="68"/>
      <c r="G109" s="68"/>
    </row>
    <row r="110" spans="1:7">
      <c r="A110" s="13" t="s">
        <v>15</v>
      </c>
      <c r="B110" s="42">
        <v>1300000</v>
      </c>
      <c r="C110" s="42">
        <v>2750000</v>
      </c>
      <c r="D110" s="42">
        <v>750000</v>
      </c>
      <c r="E110" s="42">
        <v>1050000</v>
      </c>
      <c r="F110" s="42">
        <v>1600000</v>
      </c>
      <c r="G110" s="42">
        <v>7450000</v>
      </c>
    </row>
    <row r="111" spans="1:7">
      <c r="A111" s="13" t="s">
        <v>16</v>
      </c>
      <c r="B111" s="42">
        <v>650000</v>
      </c>
      <c r="C111" s="42">
        <v>1000000</v>
      </c>
      <c r="D111" s="42">
        <v>450000</v>
      </c>
      <c r="E111" s="42">
        <v>700000</v>
      </c>
      <c r="F111" s="42">
        <v>1000000</v>
      </c>
      <c r="G111" s="42">
        <v>3800000</v>
      </c>
    </row>
    <row r="112" spans="1:7">
      <c r="A112" s="13" t="s">
        <v>17</v>
      </c>
      <c r="B112" s="42">
        <v>65000</v>
      </c>
      <c r="C112" s="42">
        <v>250000</v>
      </c>
      <c r="D112" s="42">
        <v>37500</v>
      </c>
      <c r="E112" s="42">
        <v>61249.999999999993</v>
      </c>
      <c r="F112" s="42">
        <v>250000</v>
      </c>
      <c r="G112" s="42">
        <v>663750</v>
      </c>
    </row>
    <row r="113" spans="1:7">
      <c r="A113" s="13" t="s">
        <v>63</v>
      </c>
      <c r="B113" s="42">
        <v>455000</v>
      </c>
      <c r="C113" s="42">
        <v>600000</v>
      </c>
      <c r="D113" s="42">
        <v>300000</v>
      </c>
      <c r="E113" s="42">
        <v>280000</v>
      </c>
      <c r="F113" s="42">
        <v>600000</v>
      </c>
      <c r="G113" s="42">
        <v>2235000</v>
      </c>
    </row>
    <row r="114" spans="1:7">
      <c r="A114" s="13" t="s">
        <v>64</v>
      </c>
      <c r="B114" s="42">
        <v>136500</v>
      </c>
      <c r="C114" s="42">
        <v>150000</v>
      </c>
      <c r="D114" s="42">
        <v>0</v>
      </c>
      <c r="E114" s="42">
        <v>0</v>
      </c>
      <c r="F114" s="42">
        <v>120000</v>
      </c>
      <c r="G114" s="42">
        <v>406500</v>
      </c>
    </row>
    <row r="115" spans="1:7">
      <c r="A115" s="13" t="s">
        <v>18</v>
      </c>
      <c r="B115" s="42">
        <v>65000</v>
      </c>
      <c r="C115" s="42">
        <v>250000</v>
      </c>
      <c r="D115" s="42">
        <v>37500</v>
      </c>
      <c r="E115" s="42">
        <v>43750</v>
      </c>
      <c r="F115" s="42">
        <v>200000</v>
      </c>
      <c r="G115" s="42">
        <v>596250</v>
      </c>
    </row>
    <row r="116" spans="1:7">
      <c r="A116" s="13" t="s">
        <v>19</v>
      </c>
      <c r="B116" s="42">
        <v>13000</v>
      </c>
      <c r="C116" s="42">
        <v>50000</v>
      </c>
      <c r="D116" s="42">
        <v>15000</v>
      </c>
      <c r="E116" s="42">
        <v>17500</v>
      </c>
      <c r="F116" s="42">
        <v>40000</v>
      </c>
      <c r="G116" s="42">
        <v>135500</v>
      </c>
    </row>
    <row r="117" spans="1:7">
      <c r="A117" s="15" t="s">
        <v>65</v>
      </c>
      <c r="B117" s="12">
        <v>2684500</v>
      </c>
      <c r="C117" s="12">
        <v>5050000</v>
      </c>
      <c r="D117" s="12">
        <v>1590000</v>
      </c>
      <c r="E117" s="12">
        <v>2152500</v>
      </c>
      <c r="F117" s="12">
        <v>3810000</v>
      </c>
      <c r="G117" s="12">
        <v>15287000</v>
      </c>
    </row>
    <row r="118" spans="1:7">
      <c r="A118" s="17" t="s">
        <v>73</v>
      </c>
      <c r="B118" s="16">
        <v>1865500</v>
      </c>
      <c r="C118" s="16">
        <v>2450000</v>
      </c>
      <c r="D118" s="16">
        <v>2160000</v>
      </c>
      <c r="E118" s="16">
        <v>1347500</v>
      </c>
      <c r="F118" s="16">
        <v>2190000</v>
      </c>
      <c r="G118" s="16">
        <v>10013000</v>
      </c>
    </row>
    <row r="119" spans="1:7">
      <c r="A119" s="15" t="s">
        <v>71</v>
      </c>
      <c r="B119" s="12">
        <v>500000</v>
      </c>
      <c r="C119" s="12">
        <v>650000</v>
      </c>
      <c r="D119" s="69">
        <v>1200000</v>
      </c>
      <c r="E119" s="70"/>
      <c r="F119" s="12">
        <v>550000</v>
      </c>
      <c r="G119" s="12">
        <v>2900000</v>
      </c>
    </row>
    <row r="120" spans="1:7" ht="15" thickBot="1">
      <c r="A120" s="23" t="s">
        <v>23</v>
      </c>
      <c r="B120" s="41">
        <v>200000</v>
      </c>
      <c r="C120" s="41">
        <v>350000</v>
      </c>
      <c r="D120" s="71">
        <v>400000</v>
      </c>
      <c r="E120" s="72"/>
      <c r="F120" s="41">
        <v>150000</v>
      </c>
      <c r="G120" s="41">
        <f t="shared" ref="G120:G121" si="1">SUM(B120:F120)</f>
        <v>1100000</v>
      </c>
    </row>
    <row r="121" spans="1:7" ht="15" thickBot="1">
      <c r="A121" s="23" t="s">
        <v>24</v>
      </c>
      <c r="B121" s="41">
        <v>300000</v>
      </c>
      <c r="C121" s="41">
        <v>300000</v>
      </c>
      <c r="D121" s="71">
        <v>800000</v>
      </c>
      <c r="E121" s="72"/>
      <c r="F121" s="41">
        <v>400000</v>
      </c>
      <c r="G121" s="41">
        <f t="shared" si="1"/>
        <v>1800000</v>
      </c>
    </row>
    <row r="122" spans="1:7">
      <c r="A122" s="17" t="s">
        <v>74</v>
      </c>
      <c r="B122" s="16">
        <f>B118-B119</f>
        <v>1365500</v>
      </c>
      <c r="C122" s="16">
        <f t="shared" ref="C122" si="2">C118-C119</f>
        <v>1800000</v>
      </c>
      <c r="D122" s="16">
        <f>D118-D119/2</f>
        <v>1560000</v>
      </c>
      <c r="E122" s="16">
        <f>E118-D119/2</f>
        <v>747500</v>
      </c>
      <c r="F122" s="16">
        <f t="shared" ref="F122" si="3">F118-F119</f>
        <v>1640000</v>
      </c>
      <c r="G122" s="16">
        <f>SUM(B122:F122)</f>
        <v>7113000</v>
      </c>
    </row>
    <row r="123" spans="1:7" ht="15" thickBot="1">
      <c r="A123" s="15" t="s">
        <v>26</v>
      </c>
      <c r="B123" s="56">
        <v>1190514</v>
      </c>
      <c r="C123" s="56">
        <v>1541056.68</v>
      </c>
      <c r="D123" s="56">
        <v>798784.14</v>
      </c>
      <c r="E123" s="56">
        <v>1718450.8</v>
      </c>
      <c r="F123" s="56">
        <v>1766194.38</v>
      </c>
      <c r="G123" s="12">
        <v>7015000</v>
      </c>
    </row>
    <row r="124" spans="1:7">
      <c r="A124" s="17" t="s">
        <v>72</v>
      </c>
      <c r="B124" s="16">
        <f>B122-B123</f>
        <v>174986</v>
      </c>
      <c r="C124" s="16">
        <f t="shared" ref="C124:F124" si="4">C122-C123</f>
        <v>258943.32000000007</v>
      </c>
      <c r="D124" s="16">
        <f t="shared" si="4"/>
        <v>761215.86</v>
      </c>
      <c r="E124" s="16">
        <f t="shared" si="4"/>
        <v>-970950.8</v>
      </c>
      <c r="F124" s="16">
        <f t="shared" si="4"/>
        <v>-126194.37999999989</v>
      </c>
      <c r="G124" s="16">
        <f>G122-G123</f>
        <v>98000</v>
      </c>
    </row>
  </sheetData>
  <mergeCells count="44">
    <mergeCell ref="D1:E1"/>
    <mergeCell ref="D3:E3"/>
    <mergeCell ref="D15:E15"/>
    <mergeCell ref="D18:E18"/>
    <mergeCell ref="D16:E16"/>
    <mergeCell ref="D17:E17"/>
    <mergeCell ref="D54:D58"/>
    <mergeCell ref="D59:D64"/>
    <mergeCell ref="A41:C41"/>
    <mergeCell ref="A47:D47"/>
    <mergeCell ref="D53:E53"/>
    <mergeCell ref="A52:E52"/>
    <mergeCell ref="A67:A71"/>
    <mergeCell ref="A73:A78"/>
    <mergeCell ref="A80:A84"/>
    <mergeCell ref="A86:A90"/>
    <mergeCell ref="A54:A57"/>
    <mergeCell ref="A59:A63"/>
    <mergeCell ref="D65:D66"/>
    <mergeCell ref="D67:D72"/>
    <mergeCell ref="D73:D79"/>
    <mergeCell ref="D80:D85"/>
    <mergeCell ref="D86:D91"/>
    <mergeCell ref="D120:E120"/>
    <mergeCell ref="D121:E121"/>
    <mergeCell ref="A85:B85"/>
    <mergeCell ref="A91:B91"/>
    <mergeCell ref="E54:E58"/>
    <mergeCell ref="E59:E64"/>
    <mergeCell ref="E65:E66"/>
    <mergeCell ref="E67:E72"/>
    <mergeCell ref="E73:E79"/>
    <mergeCell ref="E80:E85"/>
    <mergeCell ref="E86:E91"/>
    <mergeCell ref="A64:B64"/>
    <mergeCell ref="A58:B58"/>
    <mergeCell ref="A66:B66"/>
    <mergeCell ref="A72:B72"/>
    <mergeCell ref="A79:B79"/>
    <mergeCell ref="A103:G103"/>
    <mergeCell ref="A93:G93"/>
    <mergeCell ref="B105:G105"/>
    <mergeCell ref="B109:G109"/>
    <mergeCell ref="D119:E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B807-DE05-4726-9A31-6B160A47AAB1}">
  <dimension ref="A1:H231"/>
  <sheetViews>
    <sheetView tabSelected="1" topLeftCell="A149" zoomScaleNormal="100" workbookViewId="0">
      <selection activeCell="C162" sqref="C162"/>
    </sheetView>
  </sheetViews>
  <sheetFormatPr defaultRowHeight="14.5"/>
  <cols>
    <col min="1" max="1" width="28.7265625" bestFit="1" customWidth="1"/>
    <col min="2" max="2" width="29.26953125" bestFit="1" customWidth="1"/>
    <col min="3" max="3" width="12.90625" bestFit="1" customWidth="1"/>
    <col min="4" max="4" width="18.1796875" bestFit="1" customWidth="1"/>
    <col min="5" max="5" width="11.90625" bestFit="1" customWidth="1"/>
    <col min="6" max="6" width="12.90625" bestFit="1" customWidth="1"/>
    <col min="7" max="7" width="13.90625" bestFit="1" customWidth="1"/>
    <col min="8" max="8" width="12.90625" bestFit="1" customWidth="1"/>
  </cols>
  <sheetData>
    <row r="1" spans="1:8">
      <c r="A1" s="107" t="s">
        <v>129</v>
      </c>
      <c r="B1" s="107"/>
      <c r="C1" s="107"/>
      <c r="D1" s="107"/>
      <c r="E1" s="107"/>
      <c r="F1" s="107"/>
      <c r="G1" s="107"/>
      <c r="H1" s="107"/>
    </row>
    <row r="2" spans="1:8">
      <c r="A2" s="1"/>
      <c r="B2" s="10" t="s">
        <v>3</v>
      </c>
      <c r="C2" s="10" t="s">
        <v>5</v>
      </c>
      <c r="D2" s="10" t="s">
        <v>9</v>
      </c>
      <c r="E2" s="10" t="s">
        <v>10</v>
      </c>
      <c r="F2" s="10" t="s">
        <v>8</v>
      </c>
    </row>
    <row r="3" spans="1:8">
      <c r="A3" s="11" t="s">
        <v>61</v>
      </c>
      <c r="B3" s="99"/>
      <c r="C3" s="100"/>
      <c r="D3" s="100"/>
      <c r="E3" s="100"/>
      <c r="F3" s="101"/>
    </row>
    <row r="4" spans="1:8">
      <c r="A4" s="11" t="s">
        <v>62</v>
      </c>
      <c r="B4" s="12">
        <v>35</v>
      </c>
      <c r="C4" s="12">
        <v>30</v>
      </c>
      <c r="D4" s="12">
        <v>25</v>
      </c>
      <c r="E4" s="12">
        <v>20</v>
      </c>
      <c r="F4" s="12">
        <v>30</v>
      </c>
    </row>
    <row r="5" spans="1:8">
      <c r="A5" s="11" t="s">
        <v>12</v>
      </c>
      <c r="B5" s="99"/>
      <c r="C5" s="100"/>
      <c r="D5" s="100"/>
      <c r="E5" s="100"/>
      <c r="F5" s="101"/>
    </row>
    <row r="6" spans="1:8">
      <c r="A6" s="13" t="s">
        <v>15</v>
      </c>
      <c r="B6" s="14">
        <v>10</v>
      </c>
      <c r="C6" s="14">
        <v>11</v>
      </c>
      <c r="D6" s="14">
        <v>5</v>
      </c>
      <c r="E6" s="14">
        <v>6</v>
      </c>
      <c r="F6" s="14">
        <v>8</v>
      </c>
    </row>
    <row r="7" spans="1:8">
      <c r="A7" s="13" t="s">
        <v>16</v>
      </c>
      <c r="B7" s="14">
        <v>5</v>
      </c>
      <c r="C7" s="14">
        <v>4</v>
      </c>
      <c r="D7" s="14">
        <v>3</v>
      </c>
      <c r="E7" s="14">
        <v>4</v>
      </c>
      <c r="F7" s="14">
        <v>5</v>
      </c>
    </row>
    <row r="8" spans="1:8">
      <c r="A8" s="13" t="s">
        <v>17</v>
      </c>
      <c r="B8" s="14">
        <v>0.5</v>
      </c>
      <c r="C8" s="14">
        <v>1</v>
      </c>
      <c r="D8" s="14">
        <v>0.25</v>
      </c>
      <c r="E8" s="14">
        <v>0.35</v>
      </c>
      <c r="F8" s="14">
        <v>1.25</v>
      </c>
    </row>
    <row r="9" spans="1:8">
      <c r="A9" s="13" t="s">
        <v>63</v>
      </c>
      <c r="B9" s="14">
        <v>3.5</v>
      </c>
      <c r="C9" s="14">
        <v>2.4</v>
      </c>
      <c r="D9" s="14">
        <v>2</v>
      </c>
      <c r="E9" s="14">
        <v>1.6</v>
      </c>
      <c r="F9" s="14">
        <v>3</v>
      </c>
    </row>
    <row r="10" spans="1:8">
      <c r="A10" s="13" t="s">
        <v>64</v>
      </c>
      <c r="B10" s="14">
        <v>1.05</v>
      </c>
      <c r="C10" s="14">
        <v>0.6</v>
      </c>
      <c r="D10" s="14">
        <v>0</v>
      </c>
      <c r="E10" s="14">
        <v>0</v>
      </c>
      <c r="F10" s="14">
        <v>0.6</v>
      </c>
    </row>
    <row r="11" spans="1:8">
      <c r="A11" s="13" t="s">
        <v>18</v>
      </c>
      <c r="B11" s="14">
        <v>0.5</v>
      </c>
      <c r="C11" s="14">
        <v>1</v>
      </c>
      <c r="D11" s="14">
        <v>0.25</v>
      </c>
      <c r="E11" s="14">
        <v>0.25</v>
      </c>
      <c r="F11" s="14">
        <v>1</v>
      </c>
    </row>
    <row r="12" spans="1:8">
      <c r="A12" s="13" t="s">
        <v>19</v>
      </c>
      <c r="B12" s="14">
        <v>0.1</v>
      </c>
      <c r="C12" s="14">
        <v>0.2</v>
      </c>
      <c r="D12" s="14">
        <v>0.1</v>
      </c>
      <c r="E12" s="14">
        <v>0.1</v>
      </c>
      <c r="F12" s="14">
        <v>0.2</v>
      </c>
    </row>
    <row r="13" spans="1:8">
      <c r="A13" s="15" t="s">
        <v>65</v>
      </c>
      <c r="B13" s="12">
        <f>SUM(B6:B12)</f>
        <v>20.650000000000002</v>
      </c>
      <c r="C13" s="12">
        <f t="shared" ref="C13:F13" si="0">SUM(C6:C12)</f>
        <v>20.2</v>
      </c>
      <c r="D13" s="12">
        <f t="shared" si="0"/>
        <v>10.6</v>
      </c>
      <c r="E13" s="12">
        <f t="shared" si="0"/>
        <v>12.299999999999999</v>
      </c>
      <c r="F13" s="12">
        <f t="shared" si="0"/>
        <v>19.05</v>
      </c>
    </row>
    <row r="14" spans="1:8">
      <c r="A14" s="17" t="s">
        <v>66</v>
      </c>
      <c r="B14" s="16">
        <f>B4-B13</f>
        <v>14.349999999999998</v>
      </c>
      <c r="C14" s="16">
        <f t="shared" ref="C14:F14" si="1">C4-C13</f>
        <v>9.8000000000000007</v>
      </c>
      <c r="D14" s="16">
        <f t="shared" si="1"/>
        <v>14.4</v>
      </c>
      <c r="E14" s="16">
        <f t="shared" si="1"/>
        <v>7.7000000000000011</v>
      </c>
      <c r="F14" s="16">
        <f t="shared" si="1"/>
        <v>10.95</v>
      </c>
    </row>
    <row r="16" spans="1:8">
      <c r="A16" s="1"/>
      <c r="B16" s="10" t="s">
        <v>3</v>
      </c>
      <c r="C16" s="10" t="s">
        <v>5</v>
      </c>
      <c r="D16" s="10" t="s">
        <v>9</v>
      </c>
      <c r="E16" s="10" t="s">
        <v>10</v>
      </c>
      <c r="F16" s="10" t="s">
        <v>8</v>
      </c>
      <c r="G16" s="18" t="s">
        <v>70</v>
      </c>
    </row>
    <row r="17" spans="1:7">
      <c r="A17" s="11" t="s">
        <v>61</v>
      </c>
      <c r="B17" s="68"/>
      <c r="C17" s="68"/>
      <c r="D17" s="68"/>
      <c r="E17" s="68"/>
      <c r="F17" s="68"/>
      <c r="G17" s="68"/>
    </row>
    <row r="18" spans="1:7">
      <c r="A18" s="13" t="s">
        <v>40</v>
      </c>
      <c r="B18" s="19">
        <v>130000</v>
      </c>
      <c r="C18" s="19">
        <v>250000</v>
      </c>
      <c r="D18" s="19">
        <v>150000</v>
      </c>
      <c r="E18" s="19">
        <v>175000</v>
      </c>
      <c r="F18" s="19">
        <v>200000</v>
      </c>
      <c r="G18" s="1"/>
    </row>
    <row r="19" spans="1:7">
      <c r="A19" s="13" t="s">
        <v>62</v>
      </c>
      <c r="B19" s="14">
        <v>35</v>
      </c>
      <c r="C19" s="14">
        <v>30</v>
      </c>
      <c r="D19" s="14">
        <v>25</v>
      </c>
      <c r="E19" s="14">
        <v>20</v>
      </c>
      <c r="F19" s="14">
        <v>30</v>
      </c>
      <c r="G19" s="1"/>
    </row>
    <row r="20" spans="1:7">
      <c r="A20" s="11" t="s">
        <v>67</v>
      </c>
      <c r="B20" s="12">
        <f>B19*B18</f>
        <v>4550000</v>
      </c>
      <c r="C20" s="12">
        <f t="shared" ref="C20:F20" si="2">C19*C18</f>
        <v>7500000</v>
      </c>
      <c r="D20" s="12">
        <f t="shared" si="2"/>
        <v>3750000</v>
      </c>
      <c r="E20" s="12">
        <f t="shared" si="2"/>
        <v>3500000</v>
      </c>
      <c r="F20" s="12">
        <f t="shared" si="2"/>
        <v>6000000</v>
      </c>
      <c r="G20" s="12">
        <f>SUM(B20:F20)</f>
        <v>25300000</v>
      </c>
    </row>
    <row r="21" spans="1:7">
      <c r="A21" s="11" t="s">
        <v>68</v>
      </c>
      <c r="B21" s="68"/>
      <c r="C21" s="68"/>
      <c r="D21" s="68"/>
      <c r="E21" s="68"/>
      <c r="F21" s="68"/>
      <c r="G21" s="68"/>
    </row>
    <row r="22" spans="1:7">
      <c r="A22" s="13" t="s">
        <v>15</v>
      </c>
      <c r="B22" s="14">
        <f t="shared" ref="B22:B28" si="3">B6*B$18</f>
        <v>1300000</v>
      </c>
      <c r="C22" s="14">
        <f t="shared" ref="C22:F22" si="4">C6*C$18</f>
        <v>2750000</v>
      </c>
      <c r="D22" s="14">
        <f t="shared" si="4"/>
        <v>750000</v>
      </c>
      <c r="E22" s="14">
        <f t="shared" si="4"/>
        <v>1050000</v>
      </c>
      <c r="F22" s="14">
        <f t="shared" si="4"/>
        <v>1600000</v>
      </c>
      <c r="G22" s="14">
        <f>SUM(B22:F22)</f>
        <v>7450000</v>
      </c>
    </row>
    <row r="23" spans="1:7">
      <c r="A23" s="13" t="s">
        <v>16</v>
      </c>
      <c r="B23" s="14">
        <f t="shared" si="3"/>
        <v>650000</v>
      </c>
      <c r="C23" s="14">
        <f t="shared" ref="C23:F23" si="5">C7*C$18</f>
        <v>1000000</v>
      </c>
      <c r="D23" s="14">
        <f t="shared" si="5"/>
        <v>450000</v>
      </c>
      <c r="E23" s="14">
        <f t="shared" si="5"/>
        <v>700000</v>
      </c>
      <c r="F23" s="14">
        <f t="shared" si="5"/>
        <v>1000000</v>
      </c>
      <c r="G23" s="14">
        <f t="shared" ref="G23:G30" si="6">SUM(B23:F23)</f>
        <v>3800000</v>
      </c>
    </row>
    <row r="24" spans="1:7">
      <c r="A24" s="13" t="s">
        <v>17</v>
      </c>
      <c r="B24" s="14">
        <f t="shared" si="3"/>
        <v>65000</v>
      </c>
      <c r="C24" s="14">
        <f t="shared" ref="C24:F24" si="7">C8*C$18</f>
        <v>250000</v>
      </c>
      <c r="D24" s="14">
        <f t="shared" si="7"/>
        <v>37500</v>
      </c>
      <c r="E24" s="14">
        <f t="shared" si="7"/>
        <v>61249.999999999993</v>
      </c>
      <c r="F24" s="14">
        <f t="shared" si="7"/>
        <v>250000</v>
      </c>
      <c r="G24" s="14">
        <f t="shared" si="6"/>
        <v>663750</v>
      </c>
    </row>
    <row r="25" spans="1:7">
      <c r="A25" s="13" t="s">
        <v>63</v>
      </c>
      <c r="B25" s="14">
        <f t="shared" si="3"/>
        <v>455000</v>
      </c>
      <c r="C25" s="14">
        <f t="shared" ref="C25:F25" si="8">C9*C$18</f>
        <v>600000</v>
      </c>
      <c r="D25" s="14">
        <f t="shared" si="8"/>
        <v>300000</v>
      </c>
      <c r="E25" s="14">
        <f t="shared" si="8"/>
        <v>280000</v>
      </c>
      <c r="F25" s="14">
        <f t="shared" si="8"/>
        <v>600000</v>
      </c>
      <c r="G25" s="14">
        <f t="shared" si="6"/>
        <v>2235000</v>
      </c>
    </row>
    <row r="26" spans="1:7">
      <c r="A26" s="13" t="s">
        <v>64</v>
      </c>
      <c r="B26" s="14">
        <f t="shared" si="3"/>
        <v>136500</v>
      </c>
      <c r="C26" s="14">
        <f t="shared" ref="C26:F26" si="9">C10*C$18</f>
        <v>150000</v>
      </c>
      <c r="D26" s="14">
        <f t="shared" si="9"/>
        <v>0</v>
      </c>
      <c r="E26" s="14">
        <f t="shared" si="9"/>
        <v>0</v>
      </c>
      <c r="F26" s="14">
        <f t="shared" si="9"/>
        <v>120000</v>
      </c>
      <c r="G26" s="14">
        <f t="shared" si="6"/>
        <v>406500</v>
      </c>
    </row>
    <row r="27" spans="1:7">
      <c r="A27" s="13" t="s">
        <v>18</v>
      </c>
      <c r="B27" s="14">
        <f t="shared" si="3"/>
        <v>65000</v>
      </c>
      <c r="C27" s="14">
        <f t="shared" ref="C27:F27" si="10">C11*C$18</f>
        <v>250000</v>
      </c>
      <c r="D27" s="14">
        <f t="shared" si="10"/>
        <v>37500</v>
      </c>
      <c r="E27" s="14">
        <f t="shared" si="10"/>
        <v>43750</v>
      </c>
      <c r="F27" s="14">
        <f t="shared" si="10"/>
        <v>200000</v>
      </c>
      <c r="G27" s="14">
        <f t="shared" si="6"/>
        <v>596250</v>
      </c>
    </row>
    <row r="28" spans="1:7">
      <c r="A28" s="13" t="s">
        <v>19</v>
      </c>
      <c r="B28" s="14">
        <f t="shared" si="3"/>
        <v>13000</v>
      </c>
      <c r="C28" s="14">
        <f t="shared" ref="C28:F28" si="11">C12*C$18</f>
        <v>50000</v>
      </c>
      <c r="D28" s="14">
        <f t="shared" si="11"/>
        <v>15000</v>
      </c>
      <c r="E28" s="14">
        <f t="shared" si="11"/>
        <v>17500</v>
      </c>
      <c r="F28" s="14">
        <f t="shared" si="11"/>
        <v>40000</v>
      </c>
      <c r="G28" s="14">
        <f t="shared" si="6"/>
        <v>135500</v>
      </c>
    </row>
    <row r="29" spans="1:7">
      <c r="A29" s="15" t="s">
        <v>65</v>
      </c>
      <c r="B29" s="12">
        <f>SUM(B22:B28)</f>
        <v>2684500</v>
      </c>
      <c r="C29" s="12">
        <f t="shared" ref="C29" si="12">SUM(C22:C28)</f>
        <v>5050000</v>
      </c>
      <c r="D29" s="12">
        <f t="shared" ref="D29" si="13">SUM(D22:D28)</f>
        <v>1590000</v>
      </c>
      <c r="E29" s="12">
        <f t="shared" ref="E29" si="14">SUM(E22:E28)</f>
        <v>2152500</v>
      </c>
      <c r="F29" s="12">
        <f t="shared" ref="F29" si="15">SUM(F22:F28)</f>
        <v>3810000</v>
      </c>
      <c r="G29" s="12">
        <f t="shared" si="6"/>
        <v>15287000</v>
      </c>
    </row>
    <row r="30" spans="1:7">
      <c r="A30" s="17" t="s">
        <v>69</v>
      </c>
      <c r="B30" s="16">
        <f>B20-B29</f>
        <v>1865500</v>
      </c>
      <c r="C30" s="16">
        <f t="shared" ref="C30:F30" si="16">C20-C29</f>
        <v>2450000</v>
      </c>
      <c r="D30" s="16">
        <f t="shared" si="16"/>
        <v>2160000</v>
      </c>
      <c r="E30" s="16">
        <f t="shared" si="16"/>
        <v>1347500</v>
      </c>
      <c r="F30" s="16">
        <f t="shared" si="16"/>
        <v>2190000</v>
      </c>
      <c r="G30" s="16">
        <f t="shared" si="6"/>
        <v>10013000</v>
      </c>
    </row>
    <row r="31" spans="1:7">
      <c r="A31" s="22" t="s">
        <v>71</v>
      </c>
      <c r="B31" s="14">
        <v>500000</v>
      </c>
      <c r="C31" s="14">
        <v>650000</v>
      </c>
      <c r="D31" s="102">
        <v>1200000</v>
      </c>
      <c r="E31" s="102"/>
      <c r="F31" s="14">
        <v>550000</v>
      </c>
      <c r="G31" s="14">
        <f>SUM(B31:F31)</f>
        <v>2900000</v>
      </c>
    </row>
    <row r="32" spans="1:7" ht="15" thickBot="1">
      <c r="A32" s="23" t="s">
        <v>23</v>
      </c>
      <c r="B32" s="21">
        <v>200000</v>
      </c>
      <c r="C32" s="21">
        <v>350000</v>
      </c>
      <c r="D32" s="92">
        <v>400000</v>
      </c>
      <c r="E32" s="92"/>
      <c r="F32" s="21">
        <v>150000</v>
      </c>
      <c r="G32" s="21">
        <f t="shared" ref="G32:G33" si="17">SUM(B32:F32)</f>
        <v>1100000</v>
      </c>
    </row>
    <row r="33" spans="1:7" ht="15" thickBot="1">
      <c r="A33" s="23" t="s">
        <v>24</v>
      </c>
      <c r="B33" s="21">
        <v>300000</v>
      </c>
      <c r="C33" s="21">
        <v>300000</v>
      </c>
      <c r="D33" s="92">
        <v>800000</v>
      </c>
      <c r="E33" s="92"/>
      <c r="F33" s="21">
        <v>400000</v>
      </c>
      <c r="G33" s="21">
        <f t="shared" si="17"/>
        <v>1800000</v>
      </c>
    </row>
    <row r="34" spans="1:7">
      <c r="A34" s="20" t="s">
        <v>26</v>
      </c>
      <c r="B34" s="103"/>
      <c r="C34" s="104"/>
      <c r="D34" s="104"/>
      <c r="E34" s="104"/>
      <c r="F34" s="105"/>
      <c r="G34" s="24">
        <v>7015000</v>
      </c>
    </row>
    <row r="35" spans="1:7">
      <c r="A35" s="17" t="s">
        <v>72</v>
      </c>
      <c r="B35" s="99"/>
      <c r="C35" s="100"/>
      <c r="D35" s="100"/>
      <c r="E35" s="100"/>
      <c r="F35" s="101"/>
      <c r="G35" s="16">
        <f>G30-G31-G34</f>
        <v>98000</v>
      </c>
    </row>
    <row r="37" spans="1:7">
      <c r="A37" s="1"/>
      <c r="B37" s="10" t="s">
        <v>3</v>
      </c>
      <c r="C37" s="10" t="s">
        <v>5</v>
      </c>
      <c r="D37" s="10" t="s">
        <v>9</v>
      </c>
      <c r="E37" s="10" t="s">
        <v>10</v>
      </c>
      <c r="F37" s="10" t="s">
        <v>8</v>
      </c>
      <c r="G37" s="18" t="s">
        <v>70</v>
      </c>
    </row>
    <row r="38" spans="1:7">
      <c r="A38" s="11" t="s">
        <v>61</v>
      </c>
      <c r="B38" s="68"/>
      <c r="C38" s="68"/>
      <c r="D38" s="68"/>
      <c r="E38" s="68"/>
      <c r="F38" s="68"/>
      <c r="G38" s="68"/>
    </row>
    <row r="39" spans="1:7">
      <c r="A39" s="13" t="s">
        <v>40</v>
      </c>
      <c r="B39" s="19">
        <v>130000</v>
      </c>
      <c r="C39" s="19">
        <v>250000</v>
      </c>
      <c r="D39" s="19">
        <v>150000</v>
      </c>
      <c r="E39" s="19">
        <v>175000</v>
      </c>
      <c r="F39" s="19">
        <v>200000</v>
      </c>
      <c r="G39" s="1"/>
    </row>
    <row r="40" spans="1:7">
      <c r="A40" s="13" t="s">
        <v>62</v>
      </c>
      <c r="B40" s="14">
        <v>35</v>
      </c>
      <c r="C40" s="14">
        <v>30</v>
      </c>
      <c r="D40" s="14">
        <v>25</v>
      </c>
      <c r="E40" s="14">
        <v>20</v>
      </c>
      <c r="F40" s="14">
        <v>30</v>
      </c>
      <c r="G40" s="1"/>
    </row>
    <row r="41" spans="1:7">
      <c r="A41" s="11" t="s">
        <v>67</v>
      </c>
      <c r="B41" s="12">
        <v>4550000</v>
      </c>
      <c r="C41" s="12">
        <v>7500000</v>
      </c>
      <c r="D41" s="12">
        <v>3750000</v>
      </c>
      <c r="E41" s="12">
        <v>3500000</v>
      </c>
      <c r="F41" s="12">
        <v>6000000</v>
      </c>
      <c r="G41" s="12">
        <v>25300000</v>
      </c>
    </row>
    <row r="42" spans="1:7">
      <c r="A42" s="11" t="s">
        <v>68</v>
      </c>
      <c r="B42" s="68"/>
      <c r="C42" s="68"/>
      <c r="D42" s="68"/>
      <c r="E42" s="68"/>
      <c r="F42" s="68"/>
      <c r="G42" s="68"/>
    </row>
    <row r="43" spans="1:7">
      <c r="A43" s="13" t="s">
        <v>15</v>
      </c>
      <c r="B43" s="14">
        <v>1300000</v>
      </c>
      <c r="C43" s="14">
        <v>2750000</v>
      </c>
      <c r="D43" s="14">
        <v>750000</v>
      </c>
      <c r="E43" s="14">
        <v>1050000</v>
      </c>
      <c r="F43" s="14">
        <v>1600000</v>
      </c>
      <c r="G43" s="14">
        <v>7450000</v>
      </c>
    </row>
    <row r="44" spans="1:7">
      <c r="A44" s="13" t="s">
        <v>16</v>
      </c>
      <c r="B44" s="14">
        <v>650000</v>
      </c>
      <c r="C44" s="14">
        <v>1000000</v>
      </c>
      <c r="D44" s="14">
        <v>450000</v>
      </c>
      <c r="E44" s="14">
        <v>700000</v>
      </c>
      <c r="F44" s="14">
        <v>1000000</v>
      </c>
      <c r="G44" s="14">
        <v>3800000</v>
      </c>
    </row>
    <row r="45" spans="1:7">
      <c r="A45" s="13" t="s">
        <v>17</v>
      </c>
      <c r="B45" s="14">
        <v>65000</v>
      </c>
      <c r="C45" s="14">
        <v>250000</v>
      </c>
      <c r="D45" s="14">
        <v>37500</v>
      </c>
      <c r="E45" s="14">
        <v>61249.999999999993</v>
      </c>
      <c r="F45" s="14">
        <v>250000</v>
      </c>
      <c r="G45" s="14">
        <v>663750</v>
      </c>
    </row>
    <row r="46" spans="1:7">
      <c r="A46" s="13" t="s">
        <v>63</v>
      </c>
      <c r="B46" s="14">
        <v>455000</v>
      </c>
      <c r="C46" s="14">
        <v>600000</v>
      </c>
      <c r="D46" s="14">
        <v>300000</v>
      </c>
      <c r="E46" s="14">
        <v>280000</v>
      </c>
      <c r="F46" s="14">
        <v>600000</v>
      </c>
      <c r="G46" s="14">
        <v>2235000</v>
      </c>
    </row>
    <row r="47" spans="1:7">
      <c r="A47" s="13" t="s">
        <v>64</v>
      </c>
      <c r="B47" s="14">
        <v>136500</v>
      </c>
      <c r="C47" s="14">
        <v>150000</v>
      </c>
      <c r="D47" s="14">
        <v>0</v>
      </c>
      <c r="E47" s="14">
        <v>0</v>
      </c>
      <c r="F47" s="14">
        <v>120000</v>
      </c>
      <c r="G47" s="14">
        <v>406500</v>
      </c>
    </row>
    <row r="48" spans="1:7">
      <c r="A48" s="13" t="s">
        <v>18</v>
      </c>
      <c r="B48" s="14">
        <v>65000</v>
      </c>
      <c r="C48" s="14">
        <v>250000</v>
      </c>
      <c r="D48" s="14">
        <v>37500</v>
      </c>
      <c r="E48" s="14">
        <v>43750</v>
      </c>
      <c r="F48" s="14">
        <v>200000</v>
      </c>
      <c r="G48" s="14">
        <v>596250</v>
      </c>
    </row>
    <row r="49" spans="1:8">
      <c r="A49" s="13" t="s">
        <v>19</v>
      </c>
      <c r="B49" s="14">
        <v>13000</v>
      </c>
      <c r="C49" s="14">
        <v>50000</v>
      </c>
      <c r="D49" s="14">
        <v>15000</v>
      </c>
      <c r="E49" s="14">
        <v>17500</v>
      </c>
      <c r="F49" s="14">
        <v>40000</v>
      </c>
      <c r="G49" s="14">
        <v>135500</v>
      </c>
    </row>
    <row r="50" spans="1:8">
      <c r="A50" s="15" t="s">
        <v>65</v>
      </c>
      <c r="B50" s="12">
        <v>2684500</v>
      </c>
      <c r="C50" s="12">
        <v>5050000</v>
      </c>
      <c r="D50" s="12">
        <v>1590000</v>
      </c>
      <c r="E50" s="12">
        <v>2152500</v>
      </c>
      <c r="F50" s="12">
        <v>3810000</v>
      </c>
      <c r="G50" s="12">
        <v>15287000</v>
      </c>
    </row>
    <row r="51" spans="1:8">
      <c r="A51" s="17" t="s">
        <v>73</v>
      </c>
      <c r="B51" s="16">
        <f>B41-B50</f>
        <v>1865500</v>
      </c>
      <c r="C51" s="16">
        <f t="shared" ref="C51" si="18">C41-C50</f>
        <v>2450000</v>
      </c>
      <c r="D51" s="16">
        <f t="shared" ref="D51" si="19">D41-D50</f>
        <v>2160000</v>
      </c>
      <c r="E51" s="16">
        <f t="shared" ref="E51" si="20">E41-E50</f>
        <v>1347500</v>
      </c>
      <c r="F51" s="16">
        <f t="shared" ref="F51" si="21">F41-F50</f>
        <v>2190000</v>
      </c>
      <c r="G51" s="16">
        <f t="shared" ref="G51" si="22">SUM(B51:F51)</f>
        <v>10013000</v>
      </c>
    </row>
    <row r="52" spans="1:8">
      <c r="A52" s="15" t="s">
        <v>71</v>
      </c>
      <c r="B52" s="14">
        <v>500000</v>
      </c>
      <c r="C52" s="14">
        <v>650000</v>
      </c>
      <c r="D52" s="102">
        <v>1200000</v>
      </c>
      <c r="E52" s="102"/>
      <c r="F52" s="14">
        <v>550000</v>
      </c>
      <c r="G52" s="14">
        <f>SUM(B52:F52)</f>
        <v>2900000</v>
      </c>
    </row>
    <row r="53" spans="1:8" ht="15" thickBot="1">
      <c r="A53" s="23" t="s">
        <v>23</v>
      </c>
      <c r="B53" s="21">
        <v>200000</v>
      </c>
      <c r="C53" s="21">
        <v>350000</v>
      </c>
      <c r="D53" s="92">
        <v>400000</v>
      </c>
      <c r="E53" s="92"/>
      <c r="F53" s="21">
        <v>150000</v>
      </c>
      <c r="G53" s="21">
        <f t="shared" ref="G53:G54" si="23">SUM(B53:F53)</f>
        <v>1100000</v>
      </c>
    </row>
    <row r="54" spans="1:8" ht="15" thickBot="1">
      <c r="A54" s="23" t="s">
        <v>24</v>
      </c>
      <c r="B54" s="21">
        <v>300000</v>
      </c>
      <c r="C54" s="21">
        <v>300000</v>
      </c>
      <c r="D54" s="92">
        <v>800000</v>
      </c>
      <c r="E54" s="92"/>
      <c r="F54" s="21">
        <v>400000</v>
      </c>
      <c r="G54" s="21">
        <f t="shared" si="23"/>
        <v>1800000</v>
      </c>
    </row>
    <row r="55" spans="1:8">
      <c r="A55" s="17" t="s">
        <v>74</v>
      </c>
      <c r="B55" s="16">
        <f>B51-B52</f>
        <v>1365500</v>
      </c>
      <c r="C55" s="16">
        <f t="shared" ref="C55:F55" si="24">C51-C52</f>
        <v>1800000</v>
      </c>
      <c r="D55" s="16">
        <f t="shared" si="24"/>
        <v>960000</v>
      </c>
      <c r="E55" s="16">
        <f t="shared" si="24"/>
        <v>1347500</v>
      </c>
      <c r="F55" s="16">
        <f t="shared" si="24"/>
        <v>1640000</v>
      </c>
      <c r="G55" s="16">
        <f>SUM(B55:F55)</f>
        <v>7113000</v>
      </c>
    </row>
    <row r="56" spans="1:8">
      <c r="A56" s="15" t="s">
        <v>26</v>
      </c>
      <c r="B56" s="96"/>
      <c r="C56" s="97"/>
      <c r="D56" s="97"/>
      <c r="E56" s="97"/>
      <c r="F56" s="98"/>
      <c r="G56" s="12">
        <v>7015000</v>
      </c>
    </row>
    <row r="57" spans="1:8">
      <c r="A57" s="17" t="s">
        <v>72</v>
      </c>
      <c r="B57" s="99"/>
      <c r="C57" s="100"/>
      <c r="D57" s="100"/>
      <c r="E57" s="100"/>
      <c r="F57" s="101"/>
      <c r="G57" s="16">
        <f>G55-G56</f>
        <v>98000</v>
      </c>
    </row>
    <row r="58" spans="1:8">
      <c r="A58" s="34"/>
      <c r="B58" s="35"/>
      <c r="C58" s="35"/>
      <c r="D58" s="35"/>
      <c r="E58" s="35"/>
      <c r="F58" s="35"/>
      <c r="G58" s="36"/>
    </row>
    <row r="59" spans="1:8">
      <c r="A59" s="107" t="s">
        <v>128</v>
      </c>
      <c r="B59" s="107"/>
      <c r="C59" s="107"/>
      <c r="D59" s="107"/>
      <c r="E59" s="107"/>
      <c r="F59" s="107"/>
      <c r="G59" s="107"/>
      <c r="H59" s="107"/>
    </row>
    <row r="60" spans="1:8">
      <c r="B60" s="93" t="s">
        <v>79</v>
      </c>
      <c r="C60" s="94"/>
      <c r="D60" s="93" t="s">
        <v>80</v>
      </c>
      <c r="E60" s="94"/>
    </row>
    <row r="61" spans="1:8">
      <c r="B61" s="10" t="s">
        <v>75</v>
      </c>
      <c r="C61" s="10" t="s">
        <v>76</v>
      </c>
      <c r="D61" s="10" t="s">
        <v>75</v>
      </c>
      <c r="E61" s="10" t="s">
        <v>76</v>
      </c>
    </row>
    <row r="62" spans="1:8">
      <c r="A62" s="13" t="s">
        <v>77</v>
      </c>
      <c r="B62" s="14">
        <v>0</v>
      </c>
      <c r="C62" s="14">
        <f>B39*18</f>
        <v>2340000</v>
      </c>
      <c r="D62" s="14">
        <f>B62/$B$39</f>
        <v>0</v>
      </c>
      <c r="E62" s="14">
        <f>C62/$B$39</f>
        <v>18</v>
      </c>
    </row>
    <row r="63" spans="1:8">
      <c r="A63" s="13" t="s">
        <v>15</v>
      </c>
      <c r="B63" s="14">
        <v>1300000</v>
      </c>
      <c r="C63" s="14">
        <v>0</v>
      </c>
      <c r="D63" s="14">
        <f t="shared" ref="D63:D74" si="25">B63/$B$39</f>
        <v>10</v>
      </c>
      <c r="E63" s="14">
        <f t="shared" ref="E63:E74" si="26">C63/$B$39</f>
        <v>0</v>
      </c>
    </row>
    <row r="64" spans="1:8">
      <c r="A64" s="13" t="s">
        <v>16</v>
      </c>
      <c r="B64" s="14">
        <v>650000</v>
      </c>
      <c r="C64" s="14">
        <v>0</v>
      </c>
      <c r="D64" s="14">
        <f t="shared" si="25"/>
        <v>5</v>
      </c>
      <c r="E64" s="14">
        <f t="shared" si="26"/>
        <v>0</v>
      </c>
    </row>
    <row r="65" spans="1:8">
      <c r="A65" s="13" t="s">
        <v>17</v>
      </c>
      <c r="B65" s="14">
        <v>65000</v>
      </c>
      <c r="C65" s="14">
        <v>0</v>
      </c>
      <c r="D65" s="14">
        <f t="shared" si="25"/>
        <v>0.5</v>
      </c>
      <c r="E65" s="14">
        <f t="shared" si="26"/>
        <v>0</v>
      </c>
    </row>
    <row r="66" spans="1:8">
      <c r="A66" s="13" t="s">
        <v>63</v>
      </c>
      <c r="B66" s="14">
        <v>455000</v>
      </c>
      <c r="C66" s="14">
        <v>455000</v>
      </c>
      <c r="D66" s="14">
        <f t="shared" si="25"/>
        <v>3.5</v>
      </c>
      <c r="E66" s="14">
        <f t="shared" si="26"/>
        <v>3.5</v>
      </c>
    </row>
    <row r="67" spans="1:8">
      <c r="A67" s="13" t="s">
        <v>64</v>
      </c>
      <c r="B67" s="14">
        <v>136500</v>
      </c>
      <c r="C67" s="14">
        <v>136500</v>
      </c>
      <c r="D67" s="14">
        <f t="shared" si="25"/>
        <v>1.05</v>
      </c>
      <c r="E67" s="14">
        <f t="shared" si="26"/>
        <v>1.05</v>
      </c>
    </row>
    <row r="68" spans="1:8">
      <c r="A68" s="13" t="s">
        <v>18</v>
      </c>
      <c r="B68" s="14">
        <v>65000</v>
      </c>
      <c r="C68" s="14">
        <v>0</v>
      </c>
      <c r="D68" s="14">
        <f t="shared" si="25"/>
        <v>0.5</v>
      </c>
      <c r="E68" s="14">
        <f t="shared" si="26"/>
        <v>0</v>
      </c>
    </row>
    <row r="69" spans="1:8">
      <c r="A69" s="13" t="s">
        <v>19</v>
      </c>
      <c r="B69" s="14">
        <v>13000</v>
      </c>
      <c r="C69" s="14">
        <v>0</v>
      </c>
      <c r="D69" s="14">
        <f t="shared" si="25"/>
        <v>0.1</v>
      </c>
      <c r="E69" s="14">
        <f t="shared" si="26"/>
        <v>0</v>
      </c>
    </row>
    <row r="70" spans="1:8">
      <c r="A70" s="15" t="s">
        <v>65</v>
      </c>
      <c r="B70" s="12">
        <f>SUM(B62:B69)</f>
        <v>2684500</v>
      </c>
      <c r="C70" s="12">
        <f>SUM(C62:C69)</f>
        <v>2931500</v>
      </c>
      <c r="D70" s="12">
        <f t="shared" si="25"/>
        <v>20.65</v>
      </c>
      <c r="E70" s="12">
        <f t="shared" si="26"/>
        <v>22.55</v>
      </c>
    </row>
    <row r="71" spans="1:8">
      <c r="A71" s="15" t="s">
        <v>71</v>
      </c>
      <c r="B71" s="12">
        <f>SUM(B72:B73)</f>
        <v>500000</v>
      </c>
      <c r="C71" s="12">
        <f>SUM(C72:C73)</f>
        <v>300000</v>
      </c>
      <c r="D71" s="12">
        <f t="shared" si="25"/>
        <v>3.8461538461538463</v>
      </c>
      <c r="E71" s="12">
        <f t="shared" si="26"/>
        <v>2.3076923076923075</v>
      </c>
    </row>
    <row r="72" spans="1:8" ht="15" thickBot="1">
      <c r="A72" s="23" t="s">
        <v>23</v>
      </c>
      <c r="B72" s="21">
        <v>200000</v>
      </c>
      <c r="C72" s="21">
        <v>0</v>
      </c>
      <c r="D72" s="21">
        <f t="shared" si="25"/>
        <v>1.5384615384615385</v>
      </c>
      <c r="E72" s="21">
        <f t="shared" si="26"/>
        <v>0</v>
      </c>
    </row>
    <row r="73" spans="1:8" ht="15" thickBot="1">
      <c r="A73" s="23" t="s">
        <v>24</v>
      </c>
      <c r="B73" s="21">
        <v>300000</v>
      </c>
      <c r="C73" s="21">
        <v>300000</v>
      </c>
      <c r="D73" s="21">
        <f t="shared" si="25"/>
        <v>2.3076923076923075</v>
      </c>
      <c r="E73" s="21">
        <f t="shared" si="26"/>
        <v>2.3076923076923075</v>
      </c>
    </row>
    <row r="74" spans="1:8">
      <c r="A74" s="15" t="s">
        <v>78</v>
      </c>
      <c r="B74" s="12">
        <f>B70+B71</f>
        <v>3184500</v>
      </c>
      <c r="C74" s="12">
        <f>SUM(C70:C71)</f>
        <v>3231500</v>
      </c>
      <c r="D74" s="12">
        <f t="shared" si="25"/>
        <v>24.496153846153845</v>
      </c>
      <c r="E74" s="12">
        <f t="shared" si="26"/>
        <v>24.857692307692307</v>
      </c>
    </row>
    <row r="75" spans="1:8">
      <c r="B75" s="25" t="s">
        <v>90</v>
      </c>
      <c r="C75" s="25" t="s">
        <v>91</v>
      </c>
    </row>
    <row r="76" spans="1:8">
      <c r="A76" s="37" t="s">
        <v>89</v>
      </c>
      <c r="B76" s="95" t="s">
        <v>92</v>
      </c>
      <c r="C76" s="95"/>
    </row>
    <row r="77" spans="1:8">
      <c r="B77" s="25"/>
      <c r="C77" s="25"/>
    </row>
    <row r="78" spans="1:8">
      <c r="A78" s="107" t="s">
        <v>127</v>
      </c>
      <c r="B78" s="107"/>
      <c r="C78" s="107"/>
      <c r="D78" s="107"/>
      <c r="E78" s="107"/>
      <c r="F78" s="107"/>
      <c r="G78" s="107"/>
      <c r="H78" s="107"/>
    </row>
    <row r="79" spans="1:8">
      <c r="A79" s="28" t="s">
        <v>81</v>
      </c>
      <c r="B79" s="28" t="s">
        <v>55</v>
      </c>
      <c r="C79" s="28" t="s">
        <v>44</v>
      </c>
    </row>
    <row r="80" spans="1:8">
      <c r="A80" s="26" t="s">
        <v>50</v>
      </c>
      <c r="B80" s="27">
        <f>2595000-2595000*500/2000</f>
        <v>1946250</v>
      </c>
      <c r="C80" s="29">
        <f>B80/3800000</f>
        <v>0.51217105263157892</v>
      </c>
      <c r="D80" s="26" t="s">
        <v>83</v>
      </c>
      <c r="E80" s="33"/>
    </row>
    <row r="81" spans="1:7">
      <c r="A81" s="26" t="s">
        <v>49</v>
      </c>
      <c r="B81" s="27">
        <f>1005000+2595000*500/2000</f>
        <v>1653750</v>
      </c>
      <c r="C81" s="29">
        <f>B81/25300000</f>
        <v>6.5365612648221341E-2</v>
      </c>
      <c r="D81" s="26" t="s">
        <v>82</v>
      </c>
      <c r="F81" s="9"/>
    </row>
    <row r="82" spans="1:7">
      <c r="A82" s="26" t="s">
        <v>48</v>
      </c>
      <c r="B82" s="27">
        <v>3415000</v>
      </c>
      <c r="C82" s="30">
        <f>B82/79250</f>
        <v>43.09148264984227</v>
      </c>
      <c r="D82" s="26" t="s">
        <v>85</v>
      </c>
    </row>
    <row r="83" spans="1:7">
      <c r="C83" s="9"/>
    </row>
    <row r="84" spans="1:7">
      <c r="A84" s="28" t="s">
        <v>84</v>
      </c>
      <c r="B84" s="10" t="s">
        <v>3</v>
      </c>
      <c r="C84" s="10" t="s">
        <v>5</v>
      </c>
      <c r="D84" s="10" t="s">
        <v>9</v>
      </c>
      <c r="E84" s="10" t="s">
        <v>10</v>
      </c>
      <c r="F84" s="10" t="s">
        <v>8</v>
      </c>
    </row>
    <row r="85" spans="1:7">
      <c r="A85" s="31" t="s">
        <v>14</v>
      </c>
      <c r="B85" s="27">
        <f>B7</f>
        <v>5</v>
      </c>
      <c r="C85" s="27">
        <f>C7</f>
        <v>4</v>
      </c>
      <c r="D85" s="27">
        <f>D7</f>
        <v>3</v>
      </c>
      <c r="E85" s="27">
        <f>E7</f>
        <v>4</v>
      </c>
      <c r="F85" s="27">
        <f>F7</f>
        <v>5</v>
      </c>
    </row>
    <row r="86" spans="1:7">
      <c r="A86" s="31" t="s">
        <v>87</v>
      </c>
      <c r="B86" s="27">
        <f>B40</f>
        <v>35</v>
      </c>
      <c r="C86" s="27">
        <f>C40</f>
        <v>30</v>
      </c>
      <c r="D86" s="27">
        <f>D40</f>
        <v>25</v>
      </c>
      <c r="E86" s="27">
        <f>E40</f>
        <v>20</v>
      </c>
      <c r="F86" s="27">
        <f>F40</f>
        <v>30</v>
      </c>
    </row>
    <row r="87" spans="1:7">
      <c r="A87" s="31" t="s">
        <v>86</v>
      </c>
      <c r="B87" s="31">
        <f>6/60</f>
        <v>0.1</v>
      </c>
      <c r="C87" s="31">
        <f>3/60</f>
        <v>0.05</v>
      </c>
      <c r="D87" s="31">
        <f>3/60</f>
        <v>0.05</v>
      </c>
      <c r="E87" s="31">
        <f>9/60</f>
        <v>0.15</v>
      </c>
      <c r="F87" s="31">
        <f>6/60</f>
        <v>0.1</v>
      </c>
    </row>
    <row r="89" spans="1:7">
      <c r="A89" s="32" t="s">
        <v>88</v>
      </c>
      <c r="B89" s="10" t="s">
        <v>3</v>
      </c>
      <c r="C89" s="10" t="s">
        <v>5</v>
      </c>
      <c r="D89" s="10" t="s">
        <v>9</v>
      </c>
      <c r="E89" s="10" t="s">
        <v>10</v>
      </c>
      <c r="F89" s="10" t="s">
        <v>8</v>
      </c>
    </row>
    <row r="90" spans="1:7">
      <c r="A90" s="26" t="s">
        <v>50</v>
      </c>
      <c r="B90" s="27">
        <f>B85*$C$80</f>
        <v>2.5608552631578947</v>
      </c>
      <c r="C90" s="27">
        <f t="shared" ref="C90:F90" si="27">C85*$C$80</f>
        <v>2.0486842105263157</v>
      </c>
      <c r="D90" s="27">
        <f t="shared" si="27"/>
        <v>1.5365131578947366</v>
      </c>
      <c r="E90" s="27">
        <f t="shared" si="27"/>
        <v>2.0486842105263157</v>
      </c>
      <c r="F90" s="27">
        <f t="shared" si="27"/>
        <v>2.5608552631578947</v>
      </c>
      <c r="G90" s="9"/>
    </row>
    <row r="91" spans="1:7">
      <c r="A91" s="26" t="s">
        <v>49</v>
      </c>
      <c r="B91" s="27">
        <f>B86*$C$81</f>
        <v>2.2877964426877471</v>
      </c>
      <c r="C91" s="27">
        <f t="shared" ref="C91:F91" si="28">C86*$C$81</f>
        <v>1.9609683794466402</v>
      </c>
      <c r="D91" s="27">
        <f t="shared" si="28"/>
        <v>1.6341403162055335</v>
      </c>
      <c r="E91" s="27">
        <f t="shared" si="28"/>
        <v>1.3073122529644268</v>
      </c>
      <c r="F91" s="27">
        <f t="shared" si="28"/>
        <v>1.9609683794466402</v>
      </c>
      <c r="G91" s="9"/>
    </row>
    <row r="92" spans="1:7">
      <c r="A92" s="26" t="s">
        <v>48</v>
      </c>
      <c r="B92" s="27">
        <f>B87*$C$82</f>
        <v>4.309148264984227</v>
      </c>
      <c r="C92" s="27">
        <f t="shared" ref="C92:F92" si="29">C87*$C$82</f>
        <v>2.1545741324921135</v>
      </c>
      <c r="D92" s="27">
        <f t="shared" si="29"/>
        <v>2.1545741324921135</v>
      </c>
      <c r="E92" s="27">
        <f t="shared" si="29"/>
        <v>6.4637223974763405</v>
      </c>
      <c r="F92" s="27">
        <f t="shared" si="29"/>
        <v>4.309148264984227</v>
      </c>
      <c r="G92" s="9"/>
    </row>
    <row r="93" spans="1:7">
      <c r="A93" s="51"/>
      <c r="B93" s="52"/>
      <c r="C93" s="52"/>
      <c r="D93" s="52"/>
      <c r="E93" s="52"/>
      <c r="F93" s="52"/>
      <c r="G93" s="9"/>
    </row>
    <row r="94" spans="1:7">
      <c r="A94" s="1"/>
      <c r="B94" s="10" t="s">
        <v>3</v>
      </c>
      <c r="C94" s="10" t="s">
        <v>5</v>
      </c>
      <c r="D94" s="10" t="s">
        <v>9</v>
      </c>
      <c r="E94" s="10" t="s">
        <v>10</v>
      </c>
      <c r="F94" s="10" t="s">
        <v>8</v>
      </c>
      <c r="G94" s="10" t="s">
        <v>70</v>
      </c>
    </row>
    <row r="95" spans="1:7">
      <c r="A95" s="11" t="s">
        <v>61</v>
      </c>
      <c r="B95" s="68"/>
      <c r="C95" s="68"/>
      <c r="D95" s="68"/>
      <c r="E95" s="68"/>
      <c r="F95" s="68"/>
      <c r="G95" s="68"/>
    </row>
    <row r="96" spans="1:7">
      <c r="A96" s="13" t="s">
        <v>40</v>
      </c>
      <c r="B96" s="19">
        <v>130000</v>
      </c>
      <c r="C96" s="19">
        <v>250000</v>
      </c>
      <c r="D96" s="19">
        <v>150000</v>
      </c>
      <c r="E96" s="19">
        <v>175000</v>
      </c>
      <c r="F96" s="19">
        <v>200000</v>
      </c>
      <c r="G96" s="1"/>
    </row>
    <row r="97" spans="1:7">
      <c r="A97" s="13" t="s">
        <v>62</v>
      </c>
      <c r="B97" s="42">
        <v>35</v>
      </c>
      <c r="C97" s="42">
        <v>30</v>
      </c>
      <c r="D97" s="42">
        <v>25</v>
      </c>
      <c r="E97" s="42">
        <v>20</v>
      </c>
      <c r="F97" s="42">
        <v>30</v>
      </c>
      <c r="G97" s="1"/>
    </row>
    <row r="98" spans="1:7">
      <c r="A98" s="11" t="s">
        <v>67</v>
      </c>
      <c r="B98" s="12">
        <v>4550000</v>
      </c>
      <c r="C98" s="12">
        <v>7500000</v>
      </c>
      <c r="D98" s="12">
        <v>3750000</v>
      </c>
      <c r="E98" s="12">
        <v>3500000</v>
      </c>
      <c r="F98" s="12">
        <v>6000000</v>
      </c>
      <c r="G98" s="12">
        <v>25300000</v>
      </c>
    </row>
    <row r="99" spans="1:7">
      <c r="A99" s="11" t="s">
        <v>68</v>
      </c>
      <c r="B99" s="68"/>
      <c r="C99" s="68"/>
      <c r="D99" s="68"/>
      <c r="E99" s="68"/>
      <c r="F99" s="68"/>
      <c r="G99" s="68"/>
    </row>
    <row r="100" spans="1:7">
      <c r="A100" s="13" t="s">
        <v>15</v>
      </c>
      <c r="B100" s="42">
        <v>1300000</v>
      </c>
      <c r="C100" s="42">
        <v>2750000</v>
      </c>
      <c r="D100" s="42">
        <v>750000</v>
      </c>
      <c r="E100" s="42">
        <v>1050000</v>
      </c>
      <c r="F100" s="42">
        <v>1600000</v>
      </c>
      <c r="G100" s="42">
        <v>7450000</v>
      </c>
    </row>
    <row r="101" spans="1:7">
      <c r="A101" s="13" t="s">
        <v>16</v>
      </c>
      <c r="B101" s="42">
        <v>650000</v>
      </c>
      <c r="C101" s="42">
        <v>1000000</v>
      </c>
      <c r="D101" s="42">
        <v>450000</v>
      </c>
      <c r="E101" s="42">
        <v>700000</v>
      </c>
      <c r="F101" s="42">
        <v>1000000</v>
      </c>
      <c r="G101" s="42">
        <v>3800000</v>
      </c>
    </row>
    <row r="102" spans="1:7">
      <c r="A102" s="13" t="s">
        <v>17</v>
      </c>
      <c r="B102" s="42">
        <v>65000</v>
      </c>
      <c r="C102" s="42">
        <v>250000</v>
      </c>
      <c r="D102" s="42">
        <v>37500</v>
      </c>
      <c r="E102" s="42">
        <v>61249.999999999993</v>
      </c>
      <c r="F102" s="42">
        <v>250000</v>
      </c>
      <c r="G102" s="42">
        <v>663750</v>
      </c>
    </row>
    <row r="103" spans="1:7">
      <c r="A103" s="13" t="s">
        <v>63</v>
      </c>
      <c r="B103" s="42">
        <v>455000</v>
      </c>
      <c r="C103" s="42">
        <v>600000</v>
      </c>
      <c r="D103" s="42">
        <v>300000</v>
      </c>
      <c r="E103" s="42">
        <v>280000</v>
      </c>
      <c r="F103" s="42">
        <v>600000</v>
      </c>
      <c r="G103" s="42">
        <v>2235000</v>
      </c>
    </row>
    <row r="104" spans="1:7">
      <c r="A104" s="13" t="s">
        <v>64</v>
      </c>
      <c r="B104" s="42">
        <v>136500</v>
      </c>
      <c r="C104" s="42">
        <v>150000</v>
      </c>
      <c r="D104" s="42">
        <v>0</v>
      </c>
      <c r="E104" s="42">
        <v>0</v>
      </c>
      <c r="F104" s="42">
        <v>120000</v>
      </c>
      <c r="G104" s="42">
        <v>406500</v>
      </c>
    </row>
    <row r="105" spans="1:7">
      <c r="A105" s="13" t="s">
        <v>18</v>
      </c>
      <c r="B105" s="42">
        <v>65000</v>
      </c>
      <c r="C105" s="42">
        <v>250000</v>
      </c>
      <c r="D105" s="42">
        <v>37500</v>
      </c>
      <c r="E105" s="42">
        <v>43750</v>
      </c>
      <c r="F105" s="42">
        <v>200000</v>
      </c>
      <c r="G105" s="42">
        <v>596250</v>
      </c>
    </row>
    <row r="106" spans="1:7">
      <c r="A106" s="13" t="s">
        <v>19</v>
      </c>
      <c r="B106" s="42">
        <v>13000</v>
      </c>
      <c r="C106" s="42">
        <v>50000</v>
      </c>
      <c r="D106" s="42">
        <v>15000</v>
      </c>
      <c r="E106" s="42">
        <v>17500</v>
      </c>
      <c r="F106" s="42">
        <v>40000</v>
      </c>
      <c r="G106" s="42">
        <v>135500</v>
      </c>
    </row>
    <row r="107" spans="1:7">
      <c r="A107" s="11" t="s">
        <v>65</v>
      </c>
      <c r="B107" s="12">
        <v>2684500</v>
      </c>
      <c r="C107" s="12">
        <v>5050000</v>
      </c>
      <c r="D107" s="12">
        <v>1590000</v>
      </c>
      <c r="E107" s="12">
        <v>2152500</v>
      </c>
      <c r="F107" s="12">
        <v>3810000</v>
      </c>
      <c r="G107" s="12">
        <v>15287000</v>
      </c>
    </row>
    <row r="108" spans="1:7">
      <c r="A108" s="57" t="s">
        <v>73</v>
      </c>
      <c r="B108" s="16">
        <v>1865500</v>
      </c>
      <c r="C108" s="16">
        <v>2450000</v>
      </c>
      <c r="D108" s="16">
        <v>2160000</v>
      </c>
      <c r="E108" s="16">
        <v>1347500</v>
      </c>
      <c r="F108" s="16">
        <v>2190000</v>
      </c>
      <c r="G108" s="16">
        <v>10013000</v>
      </c>
    </row>
    <row r="109" spans="1:7">
      <c r="A109" s="11" t="s">
        <v>71</v>
      </c>
      <c r="B109" s="12">
        <v>500000</v>
      </c>
      <c r="C109" s="12">
        <v>650000</v>
      </c>
      <c r="D109" s="69">
        <v>1200000</v>
      </c>
      <c r="E109" s="70"/>
      <c r="F109" s="12">
        <v>550000</v>
      </c>
      <c r="G109" s="12">
        <v>2900000</v>
      </c>
    </row>
    <row r="110" spans="1:7" ht="15" thickBot="1">
      <c r="A110" s="23" t="s">
        <v>23</v>
      </c>
      <c r="B110" s="41">
        <v>200000</v>
      </c>
      <c r="C110" s="41">
        <v>350000</v>
      </c>
      <c r="D110" s="71">
        <v>400000</v>
      </c>
      <c r="E110" s="72"/>
      <c r="F110" s="41">
        <v>150000</v>
      </c>
      <c r="G110" s="41">
        <f t="shared" ref="G110:G111" si="30">SUM(B110:F110)</f>
        <v>1100000</v>
      </c>
    </row>
    <row r="111" spans="1:7" ht="15" thickBot="1">
      <c r="A111" s="23" t="s">
        <v>24</v>
      </c>
      <c r="B111" s="41">
        <v>300000</v>
      </c>
      <c r="C111" s="41">
        <v>300000</v>
      </c>
      <c r="D111" s="71">
        <v>800000</v>
      </c>
      <c r="E111" s="72"/>
      <c r="F111" s="41">
        <v>400000</v>
      </c>
      <c r="G111" s="41">
        <f t="shared" si="30"/>
        <v>1800000</v>
      </c>
    </row>
    <row r="112" spans="1:7">
      <c r="A112" s="57" t="s">
        <v>74</v>
      </c>
      <c r="B112" s="16">
        <f>B108-B109</f>
        <v>1365500</v>
      </c>
      <c r="C112" s="16">
        <f t="shared" ref="C112" si="31">C108-C109</f>
        <v>1800000</v>
      </c>
      <c r="D112" s="16">
        <f>D108-D109/2</f>
        <v>1560000</v>
      </c>
      <c r="E112" s="16">
        <f>E108-D109/2</f>
        <v>747500</v>
      </c>
      <c r="F112" s="16">
        <f t="shared" ref="F112" si="32">F108-F109</f>
        <v>1640000</v>
      </c>
      <c r="G112" s="16">
        <f>SUM(B112:F112)</f>
        <v>7113000</v>
      </c>
    </row>
    <row r="113" spans="1:7">
      <c r="A113" s="11" t="s">
        <v>26</v>
      </c>
      <c r="B113" s="12">
        <f>B96*SUM(B90:B92)</f>
        <v>1190513.9962078829</v>
      </c>
      <c r="C113" s="12">
        <f>C96*SUM(C90:C92)</f>
        <v>1541056.6806162673</v>
      </c>
      <c r="D113" s="12">
        <f t="shared" ref="D113:F113" si="33">D96*SUM(D90:D92)</f>
        <v>798784.14098885749</v>
      </c>
      <c r="E113" s="12">
        <f t="shared" si="33"/>
        <v>1718450.8006692394</v>
      </c>
      <c r="F113" s="12">
        <f t="shared" si="33"/>
        <v>1766194.3815177523</v>
      </c>
      <c r="G113" s="12">
        <v>7015000</v>
      </c>
    </row>
    <row r="114" spans="1:7">
      <c r="A114" s="57" t="s">
        <v>72</v>
      </c>
      <c r="B114" s="16">
        <f>B112-B113</f>
        <v>174986.00379211712</v>
      </c>
      <c r="C114" s="16">
        <f t="shared" ref="C114:F114" si="34">C112-C113</f>
        <v>258943.31938373274</v>
      </c>
      <c r="D114" s="16">
        <f t="shared" si="34"/>
        <v>761215.85901114251</v>
      </c>
      <c r="E114" s="16">
        <f t="shared" si="34"/>
        <v>-970950.80066923937</v>
      </c>
      <c r="F114" s="16">
        <f t="shared" si="34"/>
        <v>-126194.38151775231</v>
      </c>
      <c r="G114" s="16">
        <f>G112-G113</f>
        <v>98000</v>
      </c>
    </row>
    <row r="115" spans="1:7">
      <c r="A115" s="51"/>
      <c r="B115" s="52"/>
      <c r="C115" s="52"/>
      <c r="D115" s="52"/>
      <c r="E115" s="52"/>
      <c r="F115" s="52"/>
      <c r="G115" s="9"/>
    </row>
    <row r="116" spans="1:7">
      <c r="A116" s="51"/>
      <c r="B116" s="52"/>
      <c r="C116" s="52"/>
      <c r="D116" s="52"/>
      <c r="E116" s="52"/>
      <c r="F116" s="52"/>
      <c r="G116" s="9"/>
    </row>
    <row r="117" spans="1:7">
      <c r="A117" s="51"/>
      <c r="B117" s="52"/>
      <c r="C117" s="52"/>
      <c r="D117" s="52"/>
      <c r="E117" s="52"/>
      <c r="F117" s="52"/>
      <c r="G117" s="9"/>
    </row>
    <row r="118" spans="1:7">
      <c r="A118" s="91" t="s">
        <v>126</v>
      </c>
      <c r="B118" s="91"/>
      <c r="C118" s="91"/>
      <c r="D118" s="91"/>
      <c r="E118" s="91"/>
      <c r="F118" s="91"/>
    </row>
    <row r="119" spans="1:7">
      <c r="A119" s="80" t="s">
        <v>94</v>
      </c>
      <c r="B119" s="80"/>
      <c r="C119" s="80"/>
      <c r="D119" s="80"/>
      <c r="E119" s="80"/>
      <c r="F119" s="80"/>
    </row>
    <row r="120" spans="1:7">
      <c r="A120" s="49" t="s">
        <v>95</v>
      </c>
      <c r="B120" s="49" t="s">
        <v>96</v>
      </c>
      <c r="C120" s="49" t="s">
        <v>97</v>
      </c>
      <c r="D120" s="106" t="s">
        <v>102</v>
      </c>
      <c r="E120" s="106"/>
      <c r="F120" s="50" t="s">
        <v>125</v>
      </c>
    </row>
    <row r="121" spans="1:7">
      <c r="A121" s="76" t="s">
        <v>98</v>
      </c>
      <c r="B121" s="5" t="s">
        <v>28</v>
      </c>
      <c r="C121" s="40">
        <v>100000</v>
      </c>
      <c r="D121" s="75" t="s">
        <v>130</v>
      </c>
      <c r="E121" s="74">
        <v>2500</v>
      </c>
      <c r="F121" s="90">
        <f>C125/E121</f>
        <v>156</v>
      </c>
    </row>
    <row r="122" spans="1:7">
      <c r="A122" s="76"/>
      <c r="B122" s="5" t="s">
        <v>29</v>
      </c>
      <c r="C122" s="40">
        <v>250000</v>
      </c>
      <c r="D122" s="75"/>
      <c r="E122" s="74"/>
      <c r="F122" s="74"/>
    </row>
    <row r="123" spans="1:7">
      <c r="A123" s="76"/>
      <c r="B123" s="5" t="s">
        <v>30</v>
      </c>
      <c r="C123" s="40">
        <v>20000</v>
      </c>
      <c r="D123" s="75"/>
      <c r="E123" s="74"/>
      <c r="F123" s="74"/>
    </row>
    <row r="124" spans="1:7">
      <c r="A124" s="76"/>
      <c r="B124" s="5" t="s">
        <v>38</v>
      </c>
      <c r="C124" s="40">
        <v>20000</v>
      </c>
      <c r="D124" s="75"/>
      <c r="E124" s="74"/>
      <c r="F124" s="74"/>
    </row>
    <row r="125" spans="1:7">
      <c r="A125" s="73" t="s">
        <v>114</v>
      </c>
      <c r="B125" s="73"/>
      <c r="C125" s="48">
        <f>SUM(C121:C124)</f>
        <v>390000</v>
      </c>
      <c r="D125" s="75"/>
      <c r="E125" s="74"/>
      <c r="F125" s="74"/>
    </row>
    <row r="126" spans="1:7">
      <c r="A126" s="76" t="s">
        <v>99</v>
      </c>
      <c r="B126" s="5" t="s">
        <v>135</v>
      </c>
      <c r="C126" s="40">
        <v>1395500</v>
      </c>
      <c r="D126" s="75" t="s">
        <v>118</v>
      </c>
      <c r="E126" s="74">
        <v>79250</v>
      </c>
      <c r="F126" s="90">
        <f>C131/E126</f>
        <v>91.236593059936908</v>
      </c>
    </row>
    <row r="127" spans="1:7">
      <c r="A127" s="76"/>
      <c r="B127" s="5" t="s">
        <v>101</v>
      </c>
      <c r="C127" s="40">
        <v>2900000</v>
      </c>
      <c r="D127" s="75"/>
      <c r="E127" s="74"/>
      <c r="F127" s="74"/>
    </row>
    <row r="128" spans="1:7">
      <c r="A128" s="76"/>
      <c r="B128" s="5" t="s">
        <v>117</v>
      </c>
      <c r="C128" s="40">
        <v>2900000</v>
      </c>
      <c r="D128" s="75"/>
      <c r="E128" s="74"/>
      <c r="F128" s="74"/>
    </row>
    <row r="129" spans="1:6">
      <c r="A129" s="76"/>
      <c r="B129" s="5" t="s">
        <v>30</v>
      </c>
      <c r="C129" s="40">
        <v>30000</v>
      </c>
      <c r="D129" s="75"/>
      <c r="E129" s="74"/>
      <c r="F129" s="74"/>
    </row>
    <row r="130" spans="1:6">
      <c r="A130" s="76"/>
      <c r="B130" s="5" t="s">
        <v>38</v>
      </c>
      <c r="C130" s="40">
        <v>5000</v>
      </c>
      <c r="D130" s="75"/>
      <c r="E130" s="74"/>
      <c r="F130" s="74"/>
    </row>
    <row r="131" spans="1:6">
      <c r="A131" s="73" t="s">
        <v>113</v>
      </c>
      <c r="B131" s="73"/>
      <c r="C131" s="48">
        <f>SUM(C126:C130)</f>
        <v>7230500</v>
      </c>
      <c r="D131" s="75"/>
      <c r="E131" s="74"/>
      <c r="F131" s="74"/>
    </row>
    <row r="132" spans="1:6">
      <c r="A132" s="46" t="s">
        <v>103</v>
      </c>
      <c r="B132" s="5" t="s">
        <v>104</v>
      </c>
      <c r="C132" s="40">
        <v>110000</v>
      </c>
      <c r="D132" s="75" t="s">
        <v>119</v>
      </c>
      <c r="E132" s="74">
        <v>550</v>
      </c>
      <c r="F132" s="90">
        <f>C133/E132</f>
        <v>200</v>
      </c>
    </row>
    <row r="133" spans="1:6">
      <c r="A133" s="73" t="s">
        <v>112</v>
      </c>
      <c r="B133" s="73"/>
      <c r="C133" s="48">
        <f>SUM(C132)</f>
        <v>110000</v>
      </c>
      <c r="D133" s="75"/>
      <c r="E133" s="74"/>
      <c r="F133" s="74"/>
    </row>
    <row r="134" spans="1:6">
      <c r="A134" s="76" t="s">
        <v>105</v>
      </c>
      <c r="B134" s="5" t="s">
        <v>33</v>
      </c>
      <c r="C134" s="40">
        <v>450000</v>
      </c>
      <c r="D134" s="75" t="s">
        <v>123</v>
      </c>
      <c r="E134" s="74">
        <v>300</v>
      </c>
      <c r="F134" s="90">
        <f>C139/E134</f>
        <v>2175.8333333333335</v>
      </c>
    </row>
    <row r="135" spans="1:6">
      <c r="A135" s="76"/>
      <c r="B135" s="5" t="s">
        <v>30</v>
      </c>
      <c r="C135" s="40">
        <v>2750</v>
      </c>
      <c r="D135" s="75"/>
      <c r="E135" s="74"/>
      <c r="F135" s="74"/>
    </row>
    <row r="136" spans="1:6">
      <c r="A136" s="76"/>
      <c r="B136" s="5" t="s">
        <v>27</v>
      </c>
      <c r="C136" s="40">
        <v>100000</v>
      </c>
      <c r="D136" s="75"/>
      <c r="E136" s="74"/>
      <c r="F136" s="74"/>
    </row>
    <row r="137" spans="1:6">
      <c r="A137" s="76"/>
      <c r="B137" s="5" t="s">
        <v>36</v>
      </c>
      <c r="C137" s="40">
        <v>75000</v>
      </c>
      <c r="D137" s="75"/>
      <c r="E137" s="74"/>
      <c r="F137" s="74"/>
    </row>
    <row r="138" spans="1:6">
      <c r="A138" s="76"/>
      <c r="B138" s="5" t="s">
        <v>38</v>
      </c>
      <c r="C138" s="40">
        <v>25000</v>
      </c>
      <c r="D138" s="75"/>
      <c r="E138" s="74"/>
      <c r="F138" s="74"/>
    </row>
    <row r="139" spans="1:6">
      <c r="A139" s="73" t="s">
        <v>111</v>
      </c>
      <c r="B139" s="73"/>
      <c r="C139" s="48">
        <f>SUM(C134:C138)</f>
        <v>652750</v>
      </c>
      <c r="D139" s="75"/>
      <c r="E139" s="74"/>
      <c r="F139" s="74"/>
    </row>
    <row r="140" spans="1:6">
      <c r="A140" s="76" t="s">
        <v>106</v>
      </c>
      <c r="B140" s="5" t="s">
        <v>32</v>
      </c>
      <c r="C140" s="40">
        <v>100000</v>
      </c>
      <c r="D140" s="75" t="s">
        <v>120</v>
      </c>
      <c r="E140" s="74">
        <v>19530</v>
      </c>
      <c r="F140" s="90">
        <f>C146/E140</f>
        <v>189.13210445468511</v>
      </c>
    </row>
    <row r="141" spans="1:6">
      <c r="A141" s="76"/>
      <c r="B141" s="5" t="s">
        <v>30</v>
      </c>
      <c r="C141" s="40">
        <v>2250</v>
      </c>
      <c r="D141" s="75"/>
      <c r="E141" s="74"/>
      <c r="F141" s="74"/>
    </row>
    <row r="142" spans="1:6">
      <c r="A142" s="76"/>
      <c r="B142" s="5" t="s">
        <v>34</v>
      </c>
      <c r="C142" s="40">
        <v>650000</v>
      </c>
      <c r="D142" s="75"/>
      <c r="E142" s="74"/>
      <c r="F142" s="74"/>
    </row>
    <row r="143" spans="1:6">
      <c r="A143" s="76"/>
      <c r="B143" s="5" t="s">
        <v>37</v>
      </c>
      <c r="C143" s="40">
        <v>250000</v>
      </c>
      <c r="D143" s="75"/>
      <c r="E143" s="74"/>
      <c r="F143" s="74"/>
    </row>
    <row r="144" spans="1:6">
      <c r="A144" s="76"/>
      <c r="B144" s="5" t="s">
        <v>116</v>
      </c>
      <c r="C144" s="40">
        <v>2641500</v>
      </c>
      <c r="D144" s="75"/>
      <c r="E144" s="74"/>
      <c r="F144" s="74"/>
    </row>
    <row r="145" spans="1:7">
      <c r="A145" s="76"/>
      <c r="B145" s="5" t="s">
        <v>27</v>
      </c>
      <c r="C145" s="40">
        <v>50000</v>
      </c>
      <c r="D145" s="75"/>
      <c r="E145" s="74"/>
      <c r="F145" s="74"/>
    </row>
    <row r="146" spans="1:7">
      <c r="A146" s="73" t="s">
        <v>110</v>
      </c>
      <c r="B146" s="73"/>
      <c r="C146" s="48">
        <f>SUM(C140:C145)</f>
        <v>3693750</v>
      </c>
      <c r="D146" s="75"/>
      <c r="E146" s="74"/>
      <c r="F146" s="74"/>
    </row>
    <row r="147" spans="1:7">
      <c r="A147" s="76" t="s">
        <v>115</v>
      </c>
      <c r="B147" s="5" t="s">
        <v>35</v>
      </c>
      <c r="C147" s="40">
        <v>180000</v>
      </c>
      <c r="D147" s="75" t="s">
        <v>122</v>
      </c>
      <c r="E147" s="74">
        <v>2450</v>
      </c>
      <c r="F147" s="90">
        <f>C152/E147</f>
        <v>167.34693877551021</v>
      </c>
    </row>
    <row r="148" spans="1:7">
      <c r="A148" s="76"/>
      <c r="B148" s="5" t="s">
        <v>36</v>
      </c>
      <c r="C148" s="40">
        <v>50000</v>
      </c>
      <c r="D148" s="75"/>
      <c r="E148" s="74"/>
      <c r="F148" s="74"/>
    </row>
    <row r="149" spans="1:7">
      <c r="A149" s="76"/>
      <c r="B149" s="5" t="s">
        <v>27</v>
      </c>
      <c r="C149" s="40">
        <v>150000</v>
      </c>
      <c r="D149" s="75"/>
      <c r="E149" s="74"/>
      <c r="F149" s="74"/>
    </row>
    <row r="150" spans="1:7">
      <c r="A150" s="76"/>
      <c r="B150" s="5" t="s">
        <v>30</v>
      </c>
      <c r="C150" s="40">
        <v>5000</v>
      </c>
      <c r="D150" s="75"/>
      <c r="E150" s="74"/>
      <c r="F150" s="74"/>
    </row>
    <row r="151" spans="1:7">
      <c r="A151" s="76"/>
      <c r="B151" s="5" t="s">
        <v>38</v>
      </c>
      <c r="C151" s="40">
        <v>25000</v>
      </c>
      <c r="D151" s="75"/>
      <c r="E151" s="74"/>
      <c r="F151" s="74"/>
    </row>
    <row r="152" spans="1:7">
      <c r="A152" s="73" t="s">
        <v>109</v>
      </c>
      <c r="B152" s="73"/>
      <c r="C152" s="48">
        <f>SUM(C147:C151)</f>
        <v>410000</v>
      </c>
      <c r="D152" s="75"/>
      <c r="E152" s="74"/>
      <c r="F152" s="74"/>
    </row>
    <row r="153" spans="1:7">
      <c r="A153" s="76" t="s">
        <v>107</v>
      </c>
      <c r="B153" s="5" t="s">
        <v>27</v>
      </c>
      <c r="C153" s="40">
        <v>450000</v>
      </c>
      <c r="D153" s="75" t="s">
        <v>121</v>
      </c>
      <c r="E153" s="74">
        <v>11210</v>
      </c>
      <c r="F153" s="90">
        <f>C158/E153</f>
        <v>130.68688670829616</v>
      </c>
    </row>
    <row r="154" spans="1:7">
      <c r="A154" s="76"/>
      <c r="B154" s="5" t="s">
        <v>30</v>
      </c>
      <c r="C154" s="40">
        <v>15000</v>
      </c>
      <c r="D154" s="75"/>
      <c r="E154" s="74"/>
      <c r="F154" s="74"/>
    </row>
    <row r="155" spans="1:7">
      <c r="A155" s="76"/>
      <c r="B155" s="5" t="s">
        <v>39</v>
      </c>
      <c r="C155" s="40">
        <v>850000</v>
      </c>
      <c r="D155" s="75"/>
      <c r="E155" s="74"/>
      <c r="F155" s="74"/>
    </row>
    <row r="156" spans="1:7">
      <c r="A156" s="76"/>
      <c r="B156" s="5" t="s">
        <v>36</v>
      </c>
      <c r="C156" s="40">
        <v>100000</v>
      </c>
      <c r="D156" s="75"/>
      <c r="E156" s="74"/>
      <c r="F156" s="74"/>
    </row>
    <row r="157" spans="1:7">
      <c r="A157" s="76"/>
      <c r="B157" s="5" t="s">
        <v>38</v>
      </c>
      <c r="C157" s="40">
        <v>50000</v>
      </c>
      <c r="D157" s="75"/>
      <c r="E157" s="74"/>
      <c r="F157" s="74"/>
    </row>
    <row r="158" spans="1:7">
      <c r="A158" s="73" t="s">
        <v>108</v>
      </c>
      <c r="B158" s="73"/>
      <c r="C158" s="48">
        <f>SUM(C153:C157)</f>
        <v>1465000</v>
      </c>
      <c r="D158" s="75"/>
      <c r="E158" s="74"/>
      <c r="F158" s="74"/>
    </row>
    <row r="160" spans="1:7">
      <c r="A160" s="67" t="s">
        <v>131</v>
      </c>
      <c r="B160" s="67"/>
      <c r="C160" s="67"/>
      <c r="D160" s="67"/>
      <c r="E160" s="67"/>
      <c r="F160" s="67"/>
      <c r="G160" s="67"/>
    </row>
    <row r="161" spans="1:7">
      <c r="A161" s="49" t="s">
        <v>95</v>
      </c>
      <c r="B161" s="10" t="s">
        <v>3</v>
      </c>
      <c r="C161" s="10" t="s">
        <v>5</v>
      </c>
      <c r="D161" s="10" t="s">
        <v>9</v>
      </c>
      <c r="E161" s="10" t="s">
        <v>10</v>
      </c>
      <c r="F161" s="10" t="s">
        <v>8</v>
      </c>
      <c r="G161" s="18" t="s">
        <v>70</v>
      </c>
    </row>
    <row r="162" spans="1:7">
      <c r="A162" s="5" t="s">
        <v>130</v>
      </c>
      <c r="B162" s="45">
        <v>1250</v>
      </c>
      <c r="C162" s="45">
        <v>500</v>
      </c>
      <c r="D162" s="45">
        <v>130</v>
      </c>
      <c r="E162" s="45">
        <v>120</v>
      </c>
      <c r="F162" s="45">
        <v>500</v>
      </c>
      <c r="G162" s="45">
        <f>SUM(B162:F162)</f>
        <v>2500</v>
      </c>
    </row>
    <row r="163" spans="1:7">
      <c r="A163" s="5" t="s">
        <v>118</v>
      </c>
      <c r="B163" s="45">
        <f>B96*Dati!B4/60</f>
        <v>13000</v>
      </c>
      <c r="C163" s="45">
        <f>C96*Dati!C4/60</f>
        <v>12500</v>
      </c>
      <c r="D163" s="45">
        <f>D96*Dati!D4/60</f>
        <v>7500</v>
      </c>
      <c r="E163" s="45">
        <f>E96*Dati!E4/60</f>
        <v>26250</v>
      </c>
      <c r="F163" s="45">
        <f>F96*Dati!F4/60</f>
        <v>20000</v>
      </c>
      <c r="G163" s="45">
        <f>SUM(B163:F163)</f>
        <v>79250</v>
      </c>
    </row>
    <row r="164" spans="1:7">
      <c r="A164" s="5" t="s">
        <v>119</v>
      </c>
      <c r="B164" s="45">
        <v>150</v>
      </c>
      <c r="C164" s="45">
        <v>125</v>
      </c>
      <c r="D164" s="45">
        <v>75</v>
      </c>
      <c r="E164" s="45">
        <v>75</v>
      </c>
      <c r="F164" s="45">
        <v>125</v>
      </c>
      <c r="G164" s="45">
        <f t="shared" ref="G164:G168" si="35">SUM(B164:F164)</f>
        <v>550</v>
      </c>
    </row>
    <row r="165" spans="1:7">
      <c r="A165" s="5" t="s">
        <v>123</v>
      </c>
      <c r="B165" s="45">
        <v>125</v>
      </c>
      <c r="C165" s="45">
        <v>90</v>
      </c>
      <c r="D165" s="45">
        <v>35</v>
      </c>
      <c r="E165" s="45">
        <v>0</v>
      </c>
      <c r="F165" s="45">
        <v>50</v>
      </c>
      <c r="G165" s="45">
        <f t="shared" si="35"/>
        <v>300</v>
      </c>
    </row>
    <row r="166" spans="1:7">
      <c r="A166" s="5" t="s">
        <v>120</v>
      </c>
      <c r="B166" s="45">
        <v>8530</v>
      </c>
      <c r="C166" s="45">
        <v>2500</v>
      </c>
      <c r="D166" s="45">
        <v>2500</v>
      </c>
      <c r="E166" s="45">
        <v>2000</v>
      </c>
      <c r="F166" s="45">
        <v>4000</v>
      </c>
      <c r="G166" s="45">
        <f t="shared" si="35"/>
        <v>19530</v>
      </c>
    </row>
    <row r="167" spans="1:7">
      <c r="A167" s="5" t="s">
        <v>122</v>
      </c>
      <c r="B167" s="45">
        <v>1050</v>
      </c>
      <c r="C167" s="45">
        <v>375</v>
      </c>
      <c r="D167" s="45">
        <v>225</v>
      </c>
      <c r="E167" s="45">
        <v>150</v>
      </c>
      <c r="F167" s="45">
        <v>650</v>
      </c>
      <c r="G167" s="45">
        <f t="shared" si="35"/>
        <v>2450</v>
      </c>
    </row>
    <row r="168" spans="1:7">
      <c r="A168" s="5" t="s">
        <v>121</v>
      </c>
      <c r="B168" s="45">
        <v>4210</v>
      </c>
      <c r="C168" s="45">
        <v>1550</v>
      </c>
      <c r="D168" s="45">
        <v>1450</v>
      </c>
      <c r="E168" s="45">
        <v>1150</v>
      </c>
      <c r="F168" s="45">
        <v>2850</v>
      </c>
      <c r="G168" s="45">
        <f t="shared" si="35"/>
        <v>11210</v>
      </c>
    </row>
    <row r="170" spans="1:7">
      <c r="A170" s="77" t="s">
        <v>133</v>
      </c>
      <c r="B170" s="78"/>
      <c r="C170" s="78"/>
      <c r="D170" s="78"/>
      <c r="E170" s="78"/>
      <c r="F170" s="79"/>
    </row>
    <row r="171" spans="1:7">
      <c r="A171" s="49" t="s">
        <v>95</v>
      </c>
      <c r="B171" s="10" t="s">
        <v>3</v>
      </c>
      <c r="C171" s="10" t="s">
        <v>5</v>
      </c>
      <c r="D171" s="10" t="s">
        <v>9</v>
      </c>
      <c r="E171" s="10" t="s">
        <v>10</v>
      </c>
      <c r="F171" s="10" t="s">
        <v>8</v>
      </c>
    </row>
    <row r="172" spans="1:7">
      <c r="A172" s="5" t="s">
        <v>98</v>
      </c>
      <c r="B172" s="58">
        <f>$F$121*B162/B96</f>
        <v>1.5</v>
      </c>
      <c r="C172" s="58">
        <f>$F$121*C162/C96</f>
        <v>0.312</v>
      </c>
      <c r="D172" s="58">
        <f>$F$121*D162/D96</f>
        <v>0.13519999999999999</v>
      </c>
      <c r="E172" s="58">
        <f>$F$121*E162/E96</f>
        <v>0.10697142857142856</v>
      </c>
      <c r="F172" s="58">
        <f>$F$121*F162/F96</f>
        <v>0.39</v>
      </c>
    </row>
    <row r="173" spans="1:7">
      <c r="A173" s="5" t="s">
        <v>99</v>
      </c>
      <c r="B173" s="58">
        <f>B163*$F$126/B$96</f>
        <v>9.1236593059936908</v>
      </c>
      <c r="C173" s="58">
        <f t="shared" ref="C173:F173" si="36">C163*$F$126/C$96</f>
        <v>4.5618296529968454</v>
      </c>
      <c r="D173" s="58">
        <f t="shared" si="36"/>
        <v>4.5618296529968454</v>
      </c>
      <c r="E173" s="58">
        <f t="shared" si="36"/>
        <v>13.685488958990536</v>
      </c>
      <c r="F173" s="58">
        <f t="shared" si="36"/>
        <v>9.1236593059936908</v>
      </c>
    </row>
    <row r="174" spans="1:7">
      <c r="A174" s="5" t="s">
        <v>103</v>
      </c>
      <c r="B174" s="58">
        <f>B164*$F$132/B$96</f>
        <v>0.23076923076923078</v>
      </c>
      <c r="C174" s="58">
        <f>C164*$F$132/C$96</f>
        <v>0.1</v>
      </c>
      <c r="D174" s="58">
        <f>D164*$F$132/D$96</f>
        <v>0.1</v>
      </c>
      <c r="E174" s="58">
        <f>E164*$F$132/E$96</f>
        <v>8.5714285714285715E-2</v>
      </c>
      <c r="F174" s="58">
        <f>F164*$F$132/F$96</f>
        <v>0.125</v>
      </c>
    </row>
    <row r="175" spans="1:7">
      <c r="A175" s="5" t="s">
        <v>105</v>
      </c>
      <c r="B175" s="58">
        <f>B165*$F$134/B$96</f>
        <v>2.0921474358974361</v>
      </c>
      <c r="C175" s="58">
        <f>C165*$F$134/C$96</f>
        <v>0.7833</v>
      </c>
      <c r="D175" s="58">
        <f>D165*$F$134/D$96</f>
        <v>0.50769444444444445</v>
      </c>
      <c r="E175" s="58">
        <f>E165*$F$134/E$96</f>
        <v>0</v>
      </c>
      <c r="F175" s="58">
        <f>F165*$F$134/F$96</f>
        <v>0.54395833333333332</v>
      </c>
    </row>
    <row r="176" spans="1:7">
      <c r="A176" s="5" t="s">
        <v>106</v>
      </c>
      <c r="B176" s="58">
        <f>B166*$F$140/B$96</f>
        <v>12.409975776911262</v>
      </c>
      <c r="C176" s="58">
        <f>C166*$F$140/C$96</f>
        <v>1.8913210445468509</v>
      </c>
      <c r="D176" s="58">
        <f>D166*$F$140/D$96</f>
        <v>3.1522017409114182</v>
      </c>
      <c r="E176" s="58">
        <f>E166*$F$140/E$96</f>
        <v>2.1615097651964015</v>
      </c>
      <c r="F176" s="58">
        <f>F166*$F$140/F$96</f>
        <v>3.7826420890937023</v>
      </c>
    </row>
    <row r="177" spans="1:6">
      <c r="A177" s="5" t="s">
        <v>115</v>
      </c>
      <c r="B177" s="58">
        <f>B167*$F$147/B$96</f>
        <v>1.3516483516483515</v>
      </c>
      <c r="C177" s="58">
        <f>C167*$F$147/C$96</f>
        <v>0.25102040816326532</v>
      </c>
      <c r="D177" s="58">
        <f>D167*$F$147/D$96</f>
        <v>0.25102040816326532</v>
      </c>
      <c r="E177" s="58">
        <f>E167*$F$147/E$96</f>
        <v>0.1434402332361516</v>
      </c>
      <c r="F177" s="58">
        <f>F167*$F$147/F$96</f>
        <v>0.54387755102040825</v>
      </c>
    </row>
    <row r="178" spans="1:6">
      <c r="A178" s="5" t="s">
        <v>107</v>
      </c>
      <c r="B178" s="58">
        <f>B168*$F$153/B$96</f>
        <v>4.2322445618609752</v>
      </c>
      <c r="C178" s="58">
        <f>C168*$F$153/C$96</f>
        <v>0.81025869759143621</v>
      </c>
      <c r="D178" s="58">
        <f>D168*$F$153/D$96</f>
        <v>1.2633065715135294</v>
      </c>
      <c r="E178" s="58">
        <f>E168*$F$153/E$96</f>
        <v>0.85879954122594626</v>
      </c>
      <c r="F178" s="58">
        <f>F168*$F$153/F$96</f>
        <v>1.8622881355932204</v>
      </c>
    </row>
    <row r="179" spans="1:6">
      <c r="A179" s="3" t="s">
        <v>134</v>
      </c>
      <c r="B179" s="58">
        <f>SUM(B172:B178)</f>
        <v>30.940444663080946</v>
      </c>
      <c r="C179" s="58">
        <f t="shared" ref="C179:F179" si="37">SUM(C172:C178)</f>
        <v>8.7097298032983979</v>
      </c>
      <c r="D179" s="58">
        <f t="shared" si="37"/>
        <v>9.9712528180295035</v>
      </c>
      <c r="E179" s="58">
        <f t="shared" si="37"/>
        <v>17.041924212934749</v>
      </c>
      <c r="F179" s="58">
        <f t="shared" si="37"/>
        <v>16.371425415034356</v>
      </c>
    </row>
    <row r="181" spans="1:6">
      <c r="A181" s="87" t="s">
        <v>136</v>
      </c>
      <c r="B181" s="87"/>
      <c r="C181" s="87"/>
      <c r="D181" s="87"/>
      <c r="E181" s="87"/>
      <c r="F181" s="87"/>
    </row>
    <row r="182" spans="1:6">
      <c r="A182" s="59"/>
      <c r="B182" s="60" t="s">
        <v>3</v>
      </c>
      <c r="C182" s="60" t="s">
        <v>5</v>
      </c>
      <c r="D182" s="60" t="s">
        <v>9</v>
      </c>
      <c r="E182" s="60" t="s">
        <v>10</v>
      </c>
      <c r="F182" s="60" t="s">
        <v>8</v>
      </c>
    </row>
    <row r="183" spans="1:6">
      <c r="A183" s="61" t="s">
        <v>61</v>
      </c>
      <c r="B183" s="89"/>
      <c r="C183" s="89"/>
      <c r="D183" s="89"/>
      <c r="E183" s="89"/>
      <c r="F183" s="89"/>
    </row>
    <row r="184" spans="1:6">
      <c r="A184" s="59" t="s">
        <v>62</v>
      </c>
      <c r="B184" s="41">
        <v>35</v>
      </c>
      <c r="C184" s="41">
        <v>30</v>
      </c>
      <c r="D184" s="41">
        <v>25</v>
      </c>
      <c r="E184" s="41">
        <v>20</v>
      </c>
      <c r="F184" s="41">
        <v>30</v>
      </c>
    </row>
    <row r="185" spans="1:6">
      <c r="A185" s="61" t="s">
        <v>137</v>
      </c>
      <c r="B185" s="89"/>
      <c r="C185" s="89"/>
      <c r="D185" s="89"/>
      <c r="E185" s="89"/>
      <c r="F185" s="89"/>
    </row>
    <row r="186" spans="1:6">
      <c r="A186" s="59" t="s">
        <v>15</v>
      </c>
      <c r="B186" s="41">
        <v>10</v>
      </c>
      <c r="C186" s="41">
        <v>11</v>
      </c>
      <c r="D186" s="41">
        <v>5</v>
      </c>
      <c r="E186" s="41">
        <v>6</v>
      </c>
      <c r="F186" s="41">
        <v>8</v>
      </c>
    </row>
    <row r="187" spans="1:6">
      <c r="A187" s="59" t="s">
        <v>16</v>
      </c>
      <c r="B187" s="41">
        <v>5</v>
      </c>
      <c r="C187" s="41">
        <v>4</v>
      </c>
      <c r="D187" s="41">
        <v>3</v>
      </c>
      <c r="E187" s="41">
        <v>4</v>
      </c>
      <c r="F187" s="41">
        <v>5</v>
      </c>
    </row>
    <row r="188" spans="1:6">
      <c r="A188" s="61" t="s">
        <v>138</v>
      </c>
      <c r="B188" s="63">
        <f>SUM(B186:B187)</f>
        <v>15</v>
      </c>
      <c r="C188" s="63">
        <f t="shared" ref="C188:F188" si="38">SUM(C186:C187)</f>
        <v>15</v>
      </c>
      <c r="D188" s="63">
        <f t="shared" si="38"/>
        <v>8</v>
      </c>
      <c r="E188" s="63">
        <f t="shared" si="38"/>
        <v>10</v>
      </c>
      <c r="F188" s="63">
        <f t="shared" si="38"/>
        <v>13</v>
      </c>
    </row>
    <row r="189" spans="1:6">
      <c r="A189" s="61" t="s">
        <v>139</v>
      </c>
      <c r="B189" s="63"/>
      <c r="C189" s="63"/>
      <c r="D189" s="63"/>
      <c r="E189" s="63"/>
      <c r="F189" s="63"/>
    </row>
    <row r="190" spans="1:6">
      <c r="A190" s="59" t="s">
        <v>98</v>
      </c>
      <c r="B190" s="41">
        <v>1.5</v>
      </c>
      <c r="C190" s="41">
        <v>0.312</v>
      </c>
      <c r="D190" s="41">
        <v>0.13519999999999999</v>
      </c>
      <c r="E190" s="41">
        <v>0.10697142857142856</v>
      </c>
      <c r="F190" s="41">
        <v>0.39</v>
      </c>
    </row>
    <row r="191" spans="1:6">
      <c r="A191" s="59" t="s">
        <v>99</v>
      </c>
      <c r="B191" s="41">
        <v>9.1236593059936908</v>
      </c>
      <c r="C191" s="41">
        <v>4.5618296529968454</v>
      </c>
      <c r="D191" s="41">
        <v>4.5618296529968454</v>
      </c>
      <c r="E191" s="41">
        <v>13.685488958990536</v>
      </c>
      <c r="F191" s="41">
        <v>9.1236593059936908</v>
      </c>
    </row>
    <row r="192" spans="1:6">
      <c r="A192" s="59" t="s">
        <v>103</v>
      </c>
      <c r="B192" s="41">
        <v>0.23076923076923078</v>
      </c>
      <c r="C192" s="41">
        <v>0.1</v>
      </c>
      <c r="D192" s="41">
        <v>0.1</v>
      </c>
      <c r="E192" s="41">
        <v>8.5714285714285715E-2</v>
      </c>
      <c r="F192" s="41">
        <v>0.125</v>
      </c>
    </row>
    <row r="193" spans="1:7">
      <c r="A193" s="59" t="s">
        <v>105</v>
      </c>
      <c r="B193" s="41">
        <v>2.0921474358974361</v>
      </c>
      <c r="C193" s="41">
        <v>0.7833</v>
      </c>
      <c r="D193" s="41">
        <v>0.50769444444444445</v>
      </c>
      <c r="E193" s="41">
        <v>0</v>
      </c>
      <c r="F193" s="41">
        <v>0.54395833333333332</v>
      </c>
    </row>
    <row r="194" spans="1:7">
      <c r="A194" s="59" t="s">
        <v>106</v>
      </c>
      <c r="B194" s="41">
        <v>12.409975776911262</v>
      </c>
      <c r="C194" s="41">
        <v>1.8913210445468509</v>
      </c>
      <c r="D194" s="41">
        <v>3.1522017409114182</v>
      </c>
      <c r="E194" s="41">
        <v>2.1615097651964015</v>
      </c>
      <c r="F194" s="41">
        <v>3.7826420890937023</v>
      </c>
    </row>
    <row r="195" spans="1:7">
      <c r="A195" s="59" t="s">
        <v>115</v>
      </c>
      <c r="B195" s="41">
        <v>1.3516483516483515</v>
      </c>
      <c r="C195" s="41">
        <v>0.25102040816326532</v>
      </c>
      <c r="D195" s="41">
        <v>0.25102040816326532</v>
      </c>
      <c r="E195" s="41">
        <v>0.1434402332361516</v>
      </c>
      <c r="F195" s="41">
        <v>0.54387755102040825</v>
      </c>
    </row>
    <row r="196" spans="1:7">
      <c r="A196" s="59" t="s">
        <v>107</v>
      </c>
      <c r="B196" s="41">
        <v>4.2322445618609752</v>
      </c>
      <c r="C196" s="41">
        <v>0.81025869759143621</v>
      </c>
      <c r="D196" s="41">
        <v>1.2633065715135294</v>
      </c>
      <c r="E196" s="41">
        <v>0.85879954122594626</v>
      </c>
      <c r="F196" s="41">
        <v>1.8622881355932204</v>
      </c>
    </row>
    <row r="197" spans="1:7">
      <c r="A197" s="61" t="s">
        <v>140</v>
      </c>
      <c r="B197" s="63">
        <f>SUM(B190:B196)</f>
        <v>30.940444663080946</v>
      </c>
      <c r="C197" s="63">
        <f t="shared" ref="C197:F197" si="39">SUM(C190:C196)</f>
        <v>8.7097298032983979</v>
      </c>
      <c r="D197" s="63">
        <f t="shared" si="39"/>
        <v>9.9712528180295035</v>
      </c>
      <c r="E197" s="63">
        <f t="shared" si="39"/>
        <v>17.041924212934749</v>
      </c>
      <c r="F197" s="63">
        <f t="shared" si="39"/>
        <v>16.371425415034356</v>
      </c>
    </row>
    <row r="198" spans="1:7">
      <c r="A198" s="61" t="s">
        <v>141</v>
      </c>
      <c r="B198" s="63">
        <f>SUM(B197,B188)</f>
        <v>45.940444663080946</v>
      </c>
      <c r="C198" s="63">
        <f t="shared" ref="C198:F198" si="40">SUM(C197,C188)</f>
        <v>23.709729803298398</v>
      </c>
      <c r="D198" s="63">
        <f t="shared" si="40"/>
        <v>17.971252818029505</v>
      </c>
      <c r="E198" s="63">
        <f t="shared" si="40"/>
        <v>27.041924212934749</v>
      </c>
      <c r="F198" s="63">
        <f t="shared" si="40"/>
        <v>29.371425415034356</v>
      </c>
    </row>
    <row r="199" spans="1:7">
      <c r="A199" s="64" t="s">
        <v>142</v>
      </c>
      <c r="B199" s="65">
        <f>B184-B198</f>
        <v>-10.940444663080946</v>
      </c>
      <c r="C199" s="65">
        <f t="shared" ref="C199:F199" si="41">C184-C198</f>
        <v>6.2902701967016021</v>
      </c>
      <c r="D199" s="65">
        <f t="shared" si="41"/>
        <v>7.0287471819704948</v>
      </c>
      <c r="E199" s="65">
        <f t="shared" si="41"/>
        <v>-7.0419242129347488</v>
      </c>
      <c r="F199" s="65">
        <f t="shared" si="41"/>
        <v>0.62857458496564433</v>
      </c>
    </row>
    <row r="201" spans="1:7">
      <c r="A201" s="87" t="s">
        <v>143</v>
      </c>
      <c r="B201" s="87"/>
      <c r="C201" s="87"/>
      <c r="D201" s="87"/>
      <c r="E201" s="87"/>
      <c r="F201" s="87"/>
      <c r="G201" s="87"/>
    </row>
    <row r="202" spans="1:7">
      <c r="A202" s="59"/>
      <c r="B202" s="60" t="s">
        <v>3</v>
      </c>
      <c r="C202" s="60" t="s">
        <v>5</v>
      </c>
      <c r="D202" s="60" t="s">
        <v>9</v>
      </c>
      <c r="E202" s="60" t="s">
        <v>10</v>
      </c>
      <c r="F202" s="60" t="s">
        <v>8</v>
      </c>
      <c r="G202" s="60" t="s">
        <v>70</v>
      </c>
    </row>
    <row r="203" spans="1:7">
      <c r="A203" s="61" t="s">
        <v>61</v>
      </c>
      <c r="B203" s="89"/>
      <c r="C203" s="89"/>
      <c r="D203" s="89"/>
      <c r="E203" s="89"/>
      <c r="F203" s="89"/>
      <c r="G203" s="89"/>
    </row>
    <row r="204" spans="1:7">
      <c r="A204" s="59" t="s">
        <v>40</v>
      </c>
      <c r="B204" s="62">
        <v>130000</v>
      </c>
      <c r="C204" s="62">
        <v>250000</v>
      </c>
      <c r="D204" s="62">
        <v>150000</v>
      </c>
      <c r="E204" s="62">
        <v>175000</v>
      </c>
      <c r="F204" s="62">
        <v>200000</v>
      </c>
      <c r="G204" s="41"/>
    </row>
    <row r="205" spans="1:7">
      <c r="A205" s="59" t="s">
        <v>62</v>
      </c>
      <c r="B205" s="41">
        <v>35</v>
      </c>
      <c r="C205" s="41">
        <v>30</v>
      </c>
      <c r="D205" s="41">
        <v>25</v>
      </c>
      <c r="E205" s="41">
        <v>20</v>
      </c>
      <c r="F205" s="41">
        <v>30</v>
      </c>
      <c r="G205" s="41"/>
    </row>
    <row r="206" spans="1:7">
      <c r="A206" s="61" t="s">
        <v>67</v>
      </c>
      <c r="B206" s="63">
        <f>B205*B204</f>
        <v>4550000</v>
      </c>
      <c r="C206" s="63">
        <f t="shared" ref="C206:F206" si="42">C205*C204</f>
        <v>7500000</v>
      </c>
      <c r="D206" s="63">
        <f t="shared" si="42"/>
        <v>3750000</v>
      </c>
      <c r="E206" s="63">
        <f t="shared" si="42"/>
        <v>3500000</v>
      </c>
      <c r="F206" s="63">
        <f t="shared" si="42"/>
        <v>6000000</v>
      </c>
      <c r="G206" s="63">
        <f>SUM(B206:F206)</f>
        <v>25300000</v>
      </c>
    </row>
    <row r="207" spans="1:7">
      <c r="A207" s="61" t="s">
        <v>137</v>
      </c>
      <c r="B207" s="89"/>
      <c r="C207" s="89"/>
      <c r="D207" s="89"/>
      <c r="E207" s="89"/>
      <c r="F207" s="89"/>
      <c r="G207" s="89"/>
    </row>
    <row r="208" spans="1:7">
      <c r="A208" s="59" t="s">
        <v>15</v>
      </c>
      <c r="B208" s="41">
        <f>B186*B$204</f>
        <v>1300000</v>
      </c>
      <c r="C208" s="41">
        <f t="shared" ref="C208:F208" si="43">C186*C$204</f>
        <v>2750000</v>
      </c>
      <c r="D208" s="41">
        <f t="shared" si="43"/>
        <v>750000</v>
      </c>
      <c r="E208" s="41">
        <f t="shared" si="43"/>
        <v>1050000</v>
      </c>
      <c r="F208" s="41">
        <f t="shared" si="43"/>
        <v>1600000</v>
      </c>
      <c r="G208" s="63">
        <f>SUM(B208:F208)</f>
        <v>7450000</v>
      </c>
    </row>
    <row r="209" spans="1:7">
      <c r="A209" s="59" t="s">
        <v>16</v>
      </c>
      <c r="B209" s="41">
        <f>B187*B$204</f>
        <v>650000</v>
      </c>
      <c r="C209" s="41">
        <f>C187*C$204</f>
        <v>1000000</v>
      </c>
      <c r="D209" s="41">
        <f t="shared" ref="D209:F209" si="44">D187*D$204</f>
        <v>450000</v>
      </c>
      <c r="E209" s="41">
        <f t="shared" si="44"/>
        <v>700000</v>
      </c>
      <c r="F209" s="41">
        <f t="shared" si="44"/>
        <v>1000000</v>
      </c>
      <c r="G209" s="63">
        <f>SUM(B209:F209)</f>
        <v>3800000</v>
      </c>
    </row>
    <row r="210" spans="1:7">
      <c r="A210" s="61" t="s">
        <v>138</v>
      </c>
      <c r="B210" s="63">
        <f>SUM(B208:B209)</f>
        <v>1950000</v>
      </c>
      <c r="C210" s="63">
        <f t="shared" ref="C210" si="45">SUM(C208:C209)</f>
        <v>3750000</v>
      </c>
      <c r="D210" s="63">
        <f t="shared" ref="D210" si="46">SUM(D208:D209)</f>
        <v>1200000</v>
      </c>
      <c r="E210" s="63">
        <f t="shared" ref="E210" si="47">SUM(E208:E209)</f>
        <v>1750000</v>
      </c>
      <c r="F210" s="63">
        <f t="shared" ref="F210" si="48">SUM(F208:F209)</f>
        <v>2600000</v>
      </c>
      <c r="G210" s="63">
        <f>SUM(B210:F210)</f>
        <v>11250000</v>
      </c>
    </row>
    <row r="211" spans="1:7">
      <c r="A211" s="61" t="s">
        <v>139</v>
      </c>
      <c r="B211" s="63"/>
      <c r="C211" s="63"/>
      <c r="D211" s="63"/>
      <c r="E211" s="63"/>
      <c r="F211" s="63"/>
      <c r="G211" s="41"/>
    </row>
    <row r="212" spans="1:7">
      <c r="A212" s="59" t="s">
        <v>98</v>
      </c>
      <c r="B212" s="41">
        <f>B190*B$204</f>
        <v>195000</v>
      </c>
      <c r="C212" s="41">
        <f t="shared" ref="C212:F212" si="49">C190*C$204</f>
        <v>78000</v>
      </c>
      <c r="D212" s="41">
        <f t="shared" si="49"/>
        <v>20279.999999999996</v>
      </c>
      <c r="E212" s="41">
        <f t="shared" si="49"/>
        <v>18720</v>
      </c>
      <c r="F212" s="41">
        <f t="shared" si="49"/>
        <v>78000</v>
      </c>
      <c r="G212" s="63">
        <f>SUM(B212:F212)</f>
        <v>390000</v>
      </c>
    </row>
    <row r="213" spans="1:7">
      <c r="A213" s="59" t="s">
        <v>99</v>
      </c>
      <c r="B213" s="41">
        <f t="shared" ref="B213:F213" si="50">B191*B$204</f>
        <v>1186075.7097791799</v>
      </c>
      <c r="C213" s="41">
        <f t="shared" si="50"/>
        <v>1140457.4132492114</v>
      </c>
      <c r="D213" s="41">
        <f t="shared" si="50"/>
        <v>684274.44794952683</v>
      </c>
      <c r="E213" s="41">
        <f t="shared" si="50"/>
        <v>2394960.5678233439</v>
      </c>
      <c r="F213" s="41">
        <f t="shared" si="50"/>
        <v>1824731.8611987382</v>
      </c>
      <c r="G213" s="63">
        <f t="shared" ref="G213:G219" si="51">SUM(B213:F213)</f>
        <v>7230500</v>
      </c>
    </row>
    <row r="214" spans="1:7">
      <c r="A214" s="59" t="s">
        <v>103</v>
      </c>
      <c r="B214" s="41">
        <f t="shared" ref="B214:F214" si="52">B192*B$204</f>
        <v>30000</v>
      </c>
      <c r="C214" s="41">
        <f t="shared" si="52"/>
        <v>25000</v>
      </c>
      <c r="D214" s="41">
        <f t="shared" si="52"/>
        <v>15000</v>
      </c>
      <c r="E214" s="41">
        <f t="shared" si="52"/>
        <v>15000</v>
      </c>
      <c r="F214" s="41">
        <f t="shared" si="52"/>
        <v>25000</v>
      </c>
      <c r="G214" s="63">
        <f t="shared" si="51"/>
        <v>110000</v>
      </c>
    </row>
    <row r="215" spans="1:7">
      <c r="A215" s="59" t="s">
        <v>105</v>
      </c>
      <c r="B215" s="41">
        <f t="shared" ref="B215:F215" si="53">B193*B$204</f>
        <v>271979.16666666669</v>
      </c>
      <c r="C215" s="41">
        <f t="shared" si="53"/>
        <v>195825</v>
      </c>
      <c r="D215" s="41">
        <f t="shared" si="53"/>
        <v>76154.166666666672</v>
      </c>
      <c r="E215" s="41">
        <f t="shared" si="53"/>
        <v>0</v>
      </c>
      <c r="F215" s="41">
        <f t="shared" si="53"/>
        <v>108791.66666666667</v>
      </c>
      <c r="G215" s="63">
        <f t="shared" si="51"/>
        <v>652750</v>
      </c>
    </row>
    <row r="216" spans="1:7">
      <c r="A216" s="59" t="s">
        <v>106</v>
      </c>
      <c r="B216" s="41">
        <f t="shared" ref="B216:F216" si="54">B194*B$204</f>
        <v>1613296.850998464</v>
      </c>
      <c r="C216" s="41">
        <f t="shared" si="54"/>
        <v>472830.26113671274</v>
      </c>
      <c r="D216" s="41">
        <f t="shared" si="54"/>
        <v>472830.26113671274</v>
      </c>
      <c r="E216" s="41">
        <f t="shared" si="54"/>
        <v>378264.20890937024</v>
      </c>
      <c r="F216" s="41">
        <f t="shared" si="54"/>
        <v>756528.41781874048</v>
      </c>
      <c r="G216" s="63">
        <f t="shared" si="51"/>
        <v>3693750.0000000005</v>
      </c>
    </row>
    <row r="217" spans="1:7">
      <c r="A217" s="59" t="s">
        <v>115</v>
      </c>
      <c r="B217" s="41">
        <f t="shared" ref="B217:F217" si="55">B195*B$204</f>
        <v>175714.28571428571</v>
      </c>
      <c r="C217" s="41">
        <f t="shared" si="55"/>
        <v>62755.102040816331</v>
      </c>
      <c r="D217" s="41">
        <f t="shared" si="55"/>
        <v>37653.0612244898</v>
      </c>
      <c r="E217" s="41">
        <f t="shared" si="55"/>
        <v>25102.040816326531</v>
      </c>
      <c r="F217" s="41">
        <f t="shared" si="55"/>
        <v>108775.51020408164</v>
      </c>
      <c r="G217" s="63">
        <f t="shared" si="51"/>
        <v>410000</v>
      </c>
    </row>
    <row r="218" spans="1:7">
      <c r="A218" s="59" t="s">
        <v>107</v>
      </c>
      <c r="B218" s="41">
        <f t="shared" ref="B218:F218" si="56">B196*B$204</f>
        <v>550191.79304192681</v>
      </c>
      <c r="C218" s="41">
        <f t="shared" si="56"/>
        <v>202564.67439785905</v>
      </c>
      <c r="D218" s="41">
        <f t="shared" si="56"/>
        <v>189495.98572702942</v>
      </c>
      <c r="E218" s="41">
        <f t="shared" si="56"/>
        <v>150289.91971454059</v>
      </c>
      <c r="F218" s="41">
        <f t="shared" si="56"/>
        <v>372457.62711864407</v>
      </c>
      <c r="G218" s="63">
        <f t="shared" si="51"/>
        <v>1464999.9999999998</v>
      </c>
    </row>
    <row r="219" spans="1:7">
      <c r="A219" s="61" t="s">
        <v>140</v>
      </c>
      <c r="B219" s="63">
        <f>SUM(B212:B218)</f>
        <v>4022257.8062005234</v>
      </c>
      <c r="C219" s="63">
        <f t="shared" ref="C219" si="57">SUM(C212:C218)</f>
        <v>2177432.4508245997</v>
      </c>
      <c r="D219" s="63">
        <f t="shared" ref="D219" si="58">SUM(D212:D218)</f>
        <v>1495687.9227044254</v>
      </c>
      <c r="E219" s="63">
        <f t="shared" ref="E219" si="59">SUM(E212:E218)</f>
        <v>2982336.7372635812</v>
      </c>
      <c r="F219" s="63">
        <f t="shared" ref="F219" si="60">SUM(F212:F218)</f>
        <v>3274285.0830068709</v>
      </c>
      <c r="G219" s="63">
        <f t="shared" si="51"/>
        <v>13952000</v>
      </c>
    </row>
    <row r="220" spans="1:7">
      <c r="A220" s="61" t="s">
        <v>141</v>
      </c>
      <c r="B220" s="63">
        <f>SUM(B219,B210)</f>
        <v>5972257.8062005229</v>
      </c>
      <c r="C220" s="63">
        <f t="shared" ref="C220" si="61">SUM(C219,C210)</f>
        <v>5927432.4508245997</v>
      </c>
      <c r="D220" s="63">
        <f t="shared" ref="D220" si="62">SUM(D219,D210)</f>
        <v>2695687.9227044256</v>
      </c>
      <c r="E220" s="63">
        <f t="shared" ref="E220" si="63">SUM(E219,E210)</f>
        <v>4732336.7372635808</v>
      </c>
      <c r="F220" s="63">
        <f t="shared" ref="F220" si="64">SUM(F219,F210)</f>
        <v>5874285.0830068709</v>
      </c>
      <c r="G220" s="63">
        <f>SUM(B220:F220)</f>
        <v>25201999.999999996</v>
      </c>
    </row>
    <row r="221" spans="1:7">
      <c r="A221" s="64" t="s">
        <v>142</v>
      </c>
      <c r="B221" s="65">
        <f>B206-B220</f>
        <v>-1422257.8062005229</v>
      </c>
      <c r="C221" s="65">
        <f t="shared" ref="C221:F221" si="65">C206-C220</f>
        <v>1572567.5491754003</v>
      </c>
      <c r="D221" s="65">
        <f t="shared" si="65"/>
        <v>1054312.0772955744</v>
      </c>
      <c r="E221" s="65">
        <f t="shared" si="65"/>
        <v>-1232336.7372635808</v>
      </c>
      <c r="F221" s="65">
        <f t="shared" si="65"/>
        <v>125714.91699312907</v>
      </c>
      <c r="G221" s="65">
        <f>SUM(B221:F221)</f>
        <v>98000</v>
      </c>
    </row>
    <row r="224" spans="1:7">
      <c r="A224" s="87" t="s">
        <v>144</v>
      </c>
      <c r="B224" s="87"/>
      <c r="C224" s="87"/>
      <c r="D224" s="87"/>
      <c r="E224" s="87"/>
      <c r="F224" s="87"/>
    </row>
    <row r="225" spans="1:6">
      <c r="A225" s="88" t="s">
        <v>146</v>
      </c>
      <c r="B225" s="88"/>
      <c r="C225" s="88"/>
      <c r="D225" s="88"/>
      <c r="E225" s="88"/>
      <c r="F225" s="88"/>
    </row>
    <row r="226" spans="1:6">
      <c r="A226" s="61" t="s">
        <v>141</v>
      </c>
      <c r="B226" s="63">
        <f>(B113+B109+B107)/B204</f>
        <v>33.653953816983716</v>
      </c>
      <c r="C226" s="63">
        <f t="shared" ref="C226:F226" si="66">(C113+C109+C107)/C204</f>
        <v>28.964226722465067</v>
      </c>
      <c r="D226" s="63">
        <f t="shared" si="66"/>
        <v>23.925227606592383</v>
      </c>
      <c r="E226" s="63">
        <f t="shared" si="66"/>
        <v>22.119718860967083</v>
      </c>
      <c r="F226" s="63">
        <f t="shared" si="66"/>
        <v>30.630971907588762</v>
      </c>
    </row>
    <row r="227" spans="1:6">
      <c r="A227" s="64" t="s">
        <v>142</v>
      </c>
      <c r="B227" s="65">
        <f>B114/B96</f>
        <v>1.3460461830162855</v>
      </c>
      <c r="C227" s="65">
        <f t="shared" ref="C227:F227" si="67">C114/C96</f>
        <v>1.0357732775349309</v>
      </c>
      <c r="D227" s="65">
        <f t="shared" si="67"/>
        <v>5.074772393407617</v>
      </c>
      <c r="E227" s="65">
        <f t="shared" si="67"/>
        <v>-5.5482902895385111</v>
      </c>
      <c r="F227" s="65">
        <f t="shared" si="67"/>
        <v>-0.63097190758876154</v>
      </c>
    </row>
    <row r="228" spans="1:6">
      <c r="A228" s="88" t="s">
        <v>145</v>
      </c>
      <c r="B228" s="88"/>
      <c r="C228" s="88"/>
      <c r="D228" s="88"/>
      <c r="E228" s="88"/>
      <c r="F228" s="88"/>
    </row>
    <row r="229" spans="1:6">
      <c r="A229" s="61" t="s">
        <v>141</v>
      </c>
      <c r="B229" s="63">
        <v>45.940444663080946</v>
      </c>
      <c r="C229" s="63">
        <v>23.709729803298398</v>
      </c>
      <c r="D229" s="63">
        <v>17.971252818029505</v>
      </c>
      <c r="E229" s="63">
        <v>27.041924212934749</v>
      </c>
      <c r="F229" s="63">
        <v>29.371425415034356</v>
      </c>
    </row>
    <row r="230" spans="1:6">
      <c r="A230" s="64" t="s">
        <v>142</v>
      </c>
      <c r="B230" s="65">
        <v>-10.940444663080946</v>
      </c>
      <c r="C230" s="65">
        <v>6.2902701967016021</v>
      </c>
      <c r="D230" s="65">
        <v>7.0287471819704948</v>
      </c>
      <c r="E230" s="65">
        <v>-7.0419242129347488</v>
      </c>
      <c r="F230" s="65">
        <v>0.62857458496564433</v>
      </c>
    </row>
    <row r="231" spans="1:6">
      <c r="A231" s="66" t="s">
        <v>147</v>
      </c>
      <c r="B231" s="63">
        <f>B226-B229</f>
        <v>-12.28649084609723</v>
      </c>
      <c r="C231" s="63">
        <f t="shared" ref="C231:F231" si="68">C226-C229</f>
        <v>5.2544969191666695</v>
      </c>
      <c r="D231" s="63">
        <f t="shared" si="68"/>
        <v>5.9539747885628778</v>
      </c>
      <c r="E231" s="63">
        <f t="shared" si="68"/>
        <v>-4.9222053519676656</v>
      </c>
      <c r="F231" s="63">
        <f t="shared" si="68"/>
        <v>1.2595464925544064</v>
      </c>
    </row>
  </sheetData>
  <mergeCells count="75">
    <mergeCell ref="E132:E133"/>
    <mergeCell ref="A1:H1"/>
    <mergeCell ref="A59:H59"/>
    <mergeCell ref="A78:H78"/>
    <mergeCell ref="B3:F3"/>
    <mergeCell ref="B5:F5"/>
    <mergeCell ref="B17:G17"/>
    <mergeCell ref="B21:G21"/>
    <mergeCell ref="D52:E52"/>
    <mergeCell ref="D32:E32"/>
    <mergeCell ref="D33:E33"/>
    <mergeCell ref="D120:E120"/>
    <mergeCell ref="A121:A124"/>
    <mergeCell ref="D121:D125"/>
    <mergeCell ref="E121:E125"/>
    <mergeCell ref="A125:B125"/>
    <mergeCell ref="D31:E31"/>
    <mergeCell ref="B34:F34"/>
    <mergeCell ref="B35:F35"/>
    <mergeCell ref="B38:G38"/>
    <mergeCell ref="B42:G42"/>
    <mergeCell ref="D53:E53"/>
    <mergeCell ref="D54:E54"/>
    <mergeCell ref="B60:C60"/>
    <mergeCell ref="D60:E60"/>
    <mergeCell ref="B76:C76"/>
    <mergeCell ref="B56:F56"/>
    <mergeCell ref="B57:F57"/>
    <mergeCell ref="A160:G160"/>
    <mergeCell ref="A133:B133"/>
    <mergeCell ref="A134:A138"/>
    <mergeCell ref="D134:D139"/>
    <mergeCell ref="E134:E139"/>
    <mergeCell ref="A139:B139"/>
    <mergeCell ref="A140:A145"/>
    <mergeCell ref="D140:D146"/>
    <mergeCell ref="E140:E146"/>
    <mergeCell ref="A146:B146"/>
    <mergeCell ref="A147:A151"/>
    <mergeCell ref="D147:D152"/>
    <mergeCell ref="E147:E152"/>
    <mergeCell ref="A152:B152"/>
    <mergeCell ref="A153:A157"/>
    <mergeCell ref="D153:D158"/>
    <mergeCell ref="F147:F152"/>
    <mergeCell ref="F153:F158"/>
    <mergeCell ref="A119:F119"/>
    <mergeCell ref="B95:G95"/>
    <mergeCell ref="B99:G99"/>
    <mergeCell ref="D109:E109"/>
    <mergeCell ref="A118:F118"/>
    <mergeCell ref="E153:E158"/>
    <mergeCell ref="A158:B158"/>
    <mergeCell ref="D110:E110"/>
    <mergeCell ref="D111:E111"/>
    <mergeCell ref="A126:A130"/>
    <mergeCell ref="D126:D131"/>
    <mergeCell ref="E126:E131"/>
    <mergeCell ref="A131:B131"/>
    <mergeCell ref="D132:D133"/>
    <mergeCell ref="F121:F125"/>
    <mergeCell ref="F126:F131"/>
    <mergeCell ref="F132:F133"/>
    <mergeCell ref="F134:F139"/>
    <mergeCell ref="F140:F146"/>
    <mergeCell ref="A224:F224"/>
    <mergeCell ref="A225:F225"/>
    <mergeCell ref="A228:F228"/>
    <mergeCell ref="A170:F170"/>
    <mergeCell ref="A181:F181"/>
    <mergeCell ref="B185:F185"/>
    <mergeCell ref="B183:F183"/>
    <mergeCell ref="A201:G201"/>
    <mergeCell ref="B207:G207"/>
    <mergeCell ref="B203:G20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1B06-CC8B-4030-93BB-59C43C35C589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g o G u i d   x m l n s : x s d = " h t t p : / / w w w . w 3 . o r g / 2 0 0 1 / X M L S c h e m a "   x m l n s : x s i = " h t t p : / / w w w . w 3 . o r g / 2 0 0 1 / X M L S c h e m a - i n s t a n c e "   x m l n s = " h t t p : / / w w w . b o o z a l l e n . c o m / a r g o / g u i d " > 1 6 c 7 0 5 b 2 - 4 0 c 3 - 4 c d 6 - 9 5 b b - 2 1 a e 4 4 a 7 4 8 a 6 < / A r g o G u i d > 
</file>

<file path=customXml/itemProps1.xml><?xml version="1.0" encoding="utf-8"?>
<ds:datastoreItem xmlns:ds="http://schemas.openxmlformats.org/officeDocument/2006/customXml" ds:itemID="{597E5379-2C31-4B2B-9AB9-1234E7033DDD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Soluzione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Stuardi</dc:creator>
  <cp:lastModifiedBy>Alfonso Stuardi</cp:lastModifiedBy>
  <dcterms:created xsi:type="dcterms:W3CDTF">2022-04-23T18:19:29Z</dcterms:created>
  <dcterms:modified xsi:type="dcterms:W3CDTF">2022-05-25T08:51:45Z</dcterms:modified>
</cp:coreProperties>
</file>