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wstro/Library/CloudStorage/GoogleDrive-wstrozzieri@gmail.com/Il mio Drive/Documenti/CRISI DI IMPRESA/NEGOZIAZIONE ASSISTITA/COMPOSIZIONE NEGOZIATA/formulario/"/>
    </mc:Choice>
  </mc:AlternateContent>
  <xr:revisionPtr revIDLastSave="0" documentId="13_ncr:1_{0106D84C-6DAB-D947-A9D2-2DE3AE1FF134}" xr6:coauthVersionLast="47" xr6:coauthVersionMax="47" xr10:uidLastSave="{00000000-0000-0000-0000-000000000000}"/>
  <bookViews>
    <workbookView xWindow="28800" yWindow="500" windowWidth="38400" windowHeight="21100" activeTab="1" xr2:uid="{470A1B52-536D-9D4A-9BF4-E3384282B3C6}"/>
  </bookViews>
  <sheets>
    <sheet name="NORMATIVA" sheetId="8" r:id="rId1"/>
    <sheet name="DATI" sheetId="7" r:id="rId2"/>
    <sheet name="Risultati" sheetId="6" r:id="rId3"/>
    <sheet name="CHECK DOCUMENTI ISTANZA" sheetId="2" r:id="rId4"/>
    <sheet name="TEST  RISANAMENTO"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6" l="1"/>
  <c r="C36" i="7"/>
  <c r="D33" i="7" s="1"/>
  <c r="C29" i="7"/>
  <c r="D28" i="7" s="1"/>
  <c r="C22" i="7"/>
  <c r="D19" i="7" s="1"/>
  <c r="C13" i="7"/>
  <c r="C11" i="7"/>
  <c r="C7" i="7"/>
  <c r="D4" i="7" s="1"/>
  <c r="D29" i="6"/>
  <c r="C24" i="6"/>
  <c r="D48" i="7"/>
  <c r="D42" i="7"/>
  <c r="G9" i="7"/>
  <c r="C16" i="6" s="1"/>
  <c r="C3" i="6" s="1"/>
  <c r="F9" i="1"/>
  <c r="G9" i="1" s="1"/>
  <c r="C24" i="1"/>
  <c r="C26" i="1" s="1"/>
  <c r="G24" i="1"/>
  <c r="E10" i="1"/>
  <c r="F10" i="1" s="1"/>
  <c r="C20" i="1"/>
  <c r="F23" i="1"/>
  <c r="F18" i="1"/>
  <c r="F17" i="1"/>
  <c r="F14" i="1"/>
  <c r="F12" i="1"/>
  <c r="E11" i="1"/>
  <c r="F11" i="1" s="1"/>
  <c r="E9" i="1"/>
  <c r="D10" i="7" l="1"/>
  <c r="D40" i="7"/>
  <c r="D23" i="7"/>
  <c r="G20" i="1"/>
  <c r="H9" i="1"/>
  <c r="F24" i="1"/>
  <c r="F26" i="1" s="1"/>
  <c r="H24" i="1"/>
  <c r="C27" i="1"/>
  <c r="F20" i="1"/>
  <c r="G25" i="1" s="1"/>
  <c r="G26" i="1" s="1"/>
  <c r="C20" i="6" l="1"/>
  <c r="C11" i="6" s="1"/>
  <c r="D46" i="7"/>
  <c r="D54" i="7" s="1"/>
  <c r="C17" i="6"/>
  <c r="H25" i="1"/>
  <c r="H26" i="1" s="1"/>
  <c r="G27" i="1"/>
  <c r="I9" i="1"/>
  <c r="H20" i="1"/>
  <c r="H27" i="1" s="1"/>
  <c r="I24" i="1"/>
  <c r="F27" i="1"/>
  <c r="C4" i="6" l="1"/>
  <c r="C5" i="6" s="1"/>
  <c r="C7" i="6"/>
  <c r="C8" i="6"/>
  <c r="I25" i="1"/>
  <c r="I26" i="1" s="1"/>
  <c r="D58" i="7"/>
  <c r="I20" i="1"/>
  <c r="J9" i="1"/>
  <c r="J20" i="1" s="1"/>
  <c r="J21" i="1"/>
  <c r="G4" i="7" l="1"/>
  <c r="C18" i="6"/>
  <c r="J25" i="1"/>
  <c r="J26" i="1" s="1"/>
  <c r="I27" i="1"/>
  <c r="J24" i="1"/>
  <c r="J27" i="1" s="1"/>
  <c r="C10" i="6" l="1"/>
  <c r="C6" i="6"/>
  <c r="C9" i="6"/>
  <c r="G23" i="7"/>
  <c r="I25" i="7" s="1"/>
  <c r="C22" i="6"/>
  <c r="C13" i="6" l="1"/>
  <c r="C12" i="6"/>
</calcChain>
</file>

<file path=xl/sharedStrings.xml><?xml version="1.0" encoding="utf-8"?>
<sst xmlns="http://schemas.openxmlformats.org/spreadsheetml/2006/main" count="192" uniqueCount="173">
  <si>
    <t>.. (più) debito riscadenzato o oggetto di moratorie;</t>
  </si>
  <si>
    <t>.. (più) rate di mutui e finanziamenti in scadenza nei successivi 2 anni;</t>
  </si>
  <si>
    <t>.. (meno) nuovi conferimenti e finanziamenti, anche postergati, previsti;</t>
  </si>
  <si>
    <t>TOTALE (A)</t>
  </si>
  <si>
    <t>.. (meno) investimenti di mantenimento annui a regime;</t>
  </si>
  <si>
    <t>.. (meno) imposte sul reddito annue che dovranno essere assolte.</t>
  </si>
  <si>
    <t>TOTALE (B)</t>
  </si>
  <si>
    <t>• dati anagrafici dell’impresa (nome, sede, codice fiscale);</t>
  </si>
  <si>
    <t>• fatturato dell’ultimo esercizio;</t>
  </si>
  <si>
    <t>• numero dipendenti;</t>
  </si>
  <si>
    <t>• codice Ateco dell’attività principale;</t>
  </si>
  <si>
    <t>• appartenenza ad un gruppo [?]</t>
  </si>
  <si>
    <t>(in caso affermativo allegare relazione contenente informazioni analitiche sulla struttura del gruppo e sui vincoli partecipativi</t>
  </si>
  <si>
    <t>e contrattuali, nonché l’indicazione delle imprese o dei registri delle imprese in cui è stata effettuata la pubblicità ai sensi</t>
  </si>
  <si>
    <t>dell’art. 2497-bis C.C.).</t>
  </si>
  <si>
    <t>La presente domanda vale quale richiesta unitaria della nomina dell’esperto per le imprese del gruppo che la sottoscrivono [?]</t>
  </si>
  <si>
    <t>• allegati:</t>
  </si>
  <si>
    <t>.. relazione chiara e sintetica sulla situazione patrimoniale, economica e finanziaria dell’impresa recante:</t>
  </si>
  <si>
    <t>• la descrizione dell’impresa, dell’attività in concreto esercitata e del suo modello di business</t>
  </si>
  <si>
    <t>• la tipologia delle difficoltà economico-finanziarie e patrimoniali;</t>
  </si>
  <si>
    <t>• un piano finanziario per i successivi sei mesi;</t>
  </si>
  <si>
    <t>• le iniziative industriali che si intendono adottare (ad esempio, contenimento dei costi di struttura, nuovi canali di vendita,</t>
  </si>
  <si>
    <t>chiusura di linee produttive inefficienti);</t>
  </si>
  <si>
    <t>.. ultimi tre bilanci se non già depositati presso il registro delle imprese, oppure per gli imprenditori non soggetti all’obbligo di</t>
  </si>
  <si>
    <t>deposito del bilancio, le dichiarazioni dei redditi ed Iva dei precedenti tre periodi d’imposta;</t>
  </si>
  <si>
    <t>.. una situazione patrimoniale e finanziaria aggiornata a non oltre sessanta giorni anteriori;</t>
  </si>
  <si>
    <t>.. l’elenco dei creditori, precisando l’ammontare dei crediti scaduti e a scadere, preferibilmente con separata indicazione di</t>
  </si>
  <si>
    <t>dipendenti, fornitori, banche, erario ed enti previdenziali, con l’indicazione dei relativi diritti reali e personali di garanzia;</t>
  </si>
  <si>
    <t>.. una autodichiarazione degli eventuali ricorsi pendenti per la dichiarazione di fallimento o per l’accertamento dello stato di</t>
  </si>
  <si>
    <t>insolvenza;</t>
  </si>
  <si>
    <t>.. il certificato unico dei debiti tributari ai sensi dell’art. 364 del D. Lgs. 12.01.2019, n. 14;</t>
  </si>
  <si>
    <t>.. la situazione debitoria complessiva richiesta all’Agenzia Entrate Riscossioni con Modello RD1;</t>
  </si>
  <si>
    <t>.. il certificato dei debiti contributivi e per premi assicurativi di cui all’art. 363 del D. Lgs. 12.01.2019, n. 14;</t>
  </si>
  <si>
    <t>.. l’estratto delle informazioni presenti nell’archivio della Centrale dei Rischi della Banca d’Italia non anteriore di 3 mesi;</t>
  </si>
  <si>
    <t>.. (altri allegati).</t>
  </si>
  <si>
    <t>• l’imprenditore ha redatto il test online di ragionevole perseguibilità del risanamento? [ ]</t>
  </si>
  <si>
    <t>• l’imprenditore necessita di nuove risorse finanziarie urgenti per evitare un danno grave ed irreparabile all’attività aziendale? [ ]</t>
  </si>
  <si>
    <t>• l’imprenditore intende avvalersi del regime di sospensione previsto dall’art. 8 del decreto-legge 24 .08.2021, n. 118 [ ].</t>
  </si>
  <si>
    <t>Debito scaduto di cui relativo ad iscrizioni a ruolo;</t>
  </si>
  <si>
    <t>.. (più) linee di credito bancarie utilizzate delle quali non ci si attende il rinnovo;</t>
  </si>
  <si>
    <t>.. (più) investimenti relativi alle iniziative industriali che si intendono adottare:</t>
  </si>
  <si>
    <t>FLUSSI ANNUI AL SERVIZIO DEL DEBITO</t>
  </si>
  <si>
    <t>TEST DI PERSEGUIBILITA'</t>
  </si>
  <si>
    <t>RAPPORTO TRA (A/B)</t>
  </si>
  <si>
    <t>ANNO</t>
  </si>
  <si>
    <t>N+1</t>
  </si>
  <si>
    <t>N+2</t>
  </si>
  <si>
    <t>ANNO N</t>
  </si>
  <si>
    <t>N+3</t>
  </si>
  <si>
    <t>N+4</t>
  </si>
  <si>
    <t>N+5</t>
  </si>
  <si>
    <t>ENTITA' DEL DEBITO</t>
  </si>
  <si>
    <t>FALCIDIA</t>
  </si>
  <si>
    <t>DEBITO</t>
  </si>
  <si>
    <t>RESIDUO</t>
  </si>
  <si>
    <t>%</t>
  </si>
  <si>
    <r>
      <rPr>
        <b/>
        <sz val="12"/>
        <color theme="1"/>
        <rFont val="Calibri"/>
        <family val="2"/>
        <scheme val="minor"/>
      </rPr>
      <t>TEST PRATICO PER LA VERIFICA DELLA RAGIONEVOLE PERSEGUIBILITA' DEL RISANAMENTO DISPONIBILE</t>
    </r>
    <r>
      <rPr>
        <sz val="12"/>
        <color theme="1"/>
        <rFont val="Calibri"/>
        <family val="2"/>
        <scheme val="minor"/>
      </rPr>
      <t xml:space="preserve"> Il presente test è volto a consentire una valutazione preliminare della complessità del risanamento attraverso il rapporto tra l’entità del debito che deve essere ristrutturato e quella dei flussi finanziari liberi che possono essere posti annualmente al suo servizio. In particolare, per svolgere un test preliminare di ragionevole perseguibilità del risanamento, senza ancora disporre di un piano d’impresa, ci si può limitare ad esaminare l’indebitamento ed i dati dell’andamento economico attuale, depurando quest’ultimo da eventi non ricorrenti (ad esempio, effetti del lockdown, contributi straordinari conseguiti, perdite non ricorrenti, ecc.).</t>
    </r>
  </si>
  <si>
    <t>RAPPORTO : &lt;=1 CONTENUTO; &gt;1 NECESSARIO IL RISANAMENTO; &gt; 2 RISANAMENTO CON INIZIATIVE INDUSTRIALI;&gt; 5-6 RISANAMENTO DIFFICILE - VALUTARE LA CESSIONE DELL'AZIENDA</t>
  </si>
  <si>
    <t>.. (meno) ammontare delle risorse ritraibili dalla dismissione di cespiti (immobili, partecipazioni, impianti e macchinario) o rami di azienda
 compatibili con il fabbisogno industriale;</t>
  </si>
  <si>
    <t>.. (meno) stima dell’eventuale margine operativo netto negativo nel primo
anno, comprensivo dei componenti non ricorrenti</t>
  </si>
  <si>
    <t>.. stima del Margine Operativo Lordo prospettico normalizzato annuo, 
prima delle componenti non ricorrenti, a regime;</t>
  </si>
  <si>
    <t>VAI AL TEST</t>
  </si>
  <si>
    <t>CHECK DOCUMENTAZIONE ISTANZA</t>
  </si>
  <si>
    <t>SI</t>
  </si>
  <si>
    <t>NO</t>
  </si>
  <si>
    <t>Riporto flussi anno precedente</t>
  </si>
  <si>
    <t>Margine Operativo Lordo</t>
  </si>
  <si>
    <t>&gt;0,10</t>
  </si>
  <si>
    <t>Debiti Trib. E Prev./Attivo</t>
  </si>
  <si>
    <t>N.di anni occorrenti per pagare i debiti  fiscali e previdenziali  utilizzando l'utile netto</t>
  </si>
  <si>
    <t>&gt;0,05</t>
  </si>
  <si>
    <t>Debiti Trib Prev./Utile</t>
  </si>
  <si>
    <t>N.di anni occorrenti per pagare i debiti finanziari fiscali e previdenziali  utilizzando l'utile netto</t>
  </si>
  <si>
    <t>&gt;10</t>
  </si>
  <si>
    <t>(Pfn+Debiti Trib.Prev./Utile)</t>
  </si>
  <si>
    <t>N.di anni occorrenti per pagare i debiti finanziari fiscali e previdenziali  utilizzando l'intero  MOL</t>
  </si>
  <si>
    <t>&gt;5</t>
  </si>
  <si>
    <t>(Pfn+Debiti Trib.Prev./Ebitda)</t>
  </si>
  <si>
    <t>N.di anni occorrenti per pagare i debiti fiscali e previdenziali  utilizzando il MOL</t>
  </si>
  <si>
    <t>(Debiti Tributari e Prev)/Ebitda</t>
  </si>
  <si>
    <t>Numero di anni occorrenti per pagare i debiti finanziari netti utilizzando l'utile netto</t>
  </si>
  <si>
    <t>Pfn/Utile Netto</t>
  </si>
  <si>
    <t>Numero di anni occorrenti per pagare i debiti finanziari netti utilizzando l'intero MOL</t>
  </si>
  <si>
    <t>Pfn/Ebitda</t>
  </si>
  <si>
    <t>&lt;=0</t>
  </si>
  <si>
    <t>Ebitda</t>
  </si>
  <si>
    <t>Indebitamento netto finanziario dell'impresa. Non comprende i debiti commerciali</t>
  </si>
  <si>
    <t>Posizione Finanziaria Netta (Pfn)</t>
  </si>
  <si>
    <t>Legenda degli inicatori</t>
  </si>
  <si>
    <t>RANGE</t>
  </si>
  <si>
    <t>RISULTATO</t>
  </si>
  <si>
    <t>INDICATORE</t>
  </si>
  <si>
    <t>Incidenza dei debiti trib e previd. rispetto al totale attivo</t>
  </si>
  <si>
    <t>IMPIEGHI</t>
  </si>
  <si>
    <t>FONTI</t>
  </si>
  <si>
    <t>A) Immobilizzazioni</t>
  </si>
  <si>
    <t>B) Altri Crediti - Debiti</t>
  </si>
  <si>
    <t>"+ Crediti Commerciali</t>
  </si>
  <si>
    <t>"- Debiti Commerciali</t>
  </si>
  <si>
    <t>"+ Immateriali</t>
  </si>
  <si>
    <t>"+ Materiali</t>
  </si>
  <si>
    <t>"- F.di Ammortamento</t>
  </si>
  <si>
    <t>"+ Creditori Diversi</t>
  </si>
  <si>
    <t>"-  Debitori Diversi</t>
  </si>
  <si>
    <t>Capitale nSociale</t>
  </si>
  <si>
    <t>Riserve</t>
  </si>
  <si>
    <t>E) posizione finanziaria netta</t>
  </si>
  <si>
    <t>"+ Debiti Finanziari</t>
  </si>
  <si>
    <t>"- Liquidità</t>
  </si>
  <si>
    <t>TOTALE ATTIVO</t>
  </si>
  <si>
    <t>TOTALE PASSIVO</t>
  </si>
  <si>
    <t>DESCRIZIONE</t>
  </si>
  <si>
    <t>TOTALE</t>
  </si>
  <si>
    <t>IMPORTO</t>
  </si>
  <si>
    <t>STATO PATRIMONIALE RICLASSIFICATO</t>
  </si>
  <si>
    <t>CONTO ECONOMICO RICLASSIFICATO</t>
  </si>
  <si>
    <t>"+ per vendita merce</t>
  </si>
  <si>
    <t>"+ per prestazione di servizi</t>
  </si>
  <si>
    <t>di cui insolventi</t>
  </si>
  <si>
    <t>C) Capitale Circolante Netto</t>
  </si>
  <si>
    <t>di cui A. Riscossioni</t>
  </si>
  <si>
    <t>G)  COSTI MONETARI</t>
  </si>
  <si>
    <t>I) COSTI NON MONETARI</t>
  </si>
  <si>
    <t>"+ ammortamenti</t>
  </si>
  <si>
    <t>"+ accantonamenti</t>
  </si>
  <si>
    <t>H) MARGINE OPERATIVO LORDO (EBITDA)</t>
  </si>
  <si>
    <t>M) GESTIONE FINANZIARIA</t>
  </si>
  <si>
    <t>"+Interessi Passivi</t>
  </si>
  <si>
    <t>"- Interessi Attivi</t>
  </si>
  <si>
    <t>L) REDDITO OPERATIVO LORDO (EBIT)</t>
  </si>
  <si>
    <t>N) GESTIONE NON CARATTERISTICA</t>
  </si>
  <si>
    <t>P) IMPOSTE DI ESERCIZIO</t>
  </si>
  <si>
    <t>"+Utile - Perdita</t>
  </si>
  <si>
    <t>"per Merce</t>
  </si>
  <si>
    <t>"+ Magazzino</t>
  </si>
  <si>
    <t>D) Patrimonio Netto</t>
  </si>
  <si>
    <t>O) REDDITO OPERATIVO NETTO</t>
  </si>
  <si>
    <t>Q) UTILE/PERDITA NETTO</t>
  </si>
  <si>
    <t xml:space="preserve">di cui INPS </t>
  </si>
  <si>
    <t xml:space="preserve">di cui Inail </t>
  </si>
  <si>
    <t xml:space="preserve">di cui  Imposte </t>
  </si>
  <si>
    <t>Posizione Finanziaria Netta</t>
  </si>
  <si>
    <t>Utile Netto</t>
  </si>
  <si>
    <t>Debiti Tributari e Previdenziali</t>
  </si>
  <si>
    <t>Totale Attivo</t>
  </si>
  <si>
    <t>Patrimonio Netto</t>
  </si>
  <si>
    <t>Capitale Sociale Minimo</t>
  </si>
  <si>
    <t>Patrimonio Netto/Capiale Sociale</t>
  </si>
  <si>
    <t>&lt;1</t>
  </si>
  <si>
    <t>Erosione del capitale sociale al di sotto del minimo legale</t>
  </si>
  <si>
    <t>Patrimonio Netto/Capiale Sociale Minimo</t>
  </si>
  <si>
    <t>Capitale Sociale</t>
  </si>
  <si>
    <t>&lt;33,33</t>
  </si>
  <si>
    <t>Sottocapitalizzazione dell'azienda</t>
  </si>
  <si>
    <t>DSCR (Debt Service Coverage Ratio)</t>
  </si>
  <si>
    <t>Cash Flow area operativa</t>
  </si>
  <si>
    <t>Cash Flow area investimenti</t>
  </si>
  <si>
    <t>Cash Flow area finanziaria</t>
  </si>
  <si>
    <t>Totale Cash flow a servizio del debito</t>
  </si>
  <si>
    <t>Interessi Passivi da rimborsare</t>
  </si>
  <si>
    <t>Altri Debiti da rimborsare</t>
  </si>
  <si>
    <t>Rate Mutui  in scadenza 12 mesi</t>
  </si>
  <si>
    <t>Totale debiti da rimborsare nei 12 mesi</t>
  </si>
  <si>
    <t>Difficolta a Rimborsare gli impegni assunti nei prossimi 12 mesi</t>
  </si>
  <si>
    <t>D.M. 28_09_2022 MINISTERO GIUSTIZIA</t>
  </si>
  <si>
    <t>APRI</t>
  </si>
  <si>
    <t>SEZIONE II CHECK LIST</t>
  </si>
  <si>
    <t>"+ Finanziarie</t>
  </si>
  <si>
    <t>F)   VALORE DELLA PRODUZIONE</t>
  </si>
  <si>
    <t>"+- Magazzino</t>
  </si>
  <si>
    <t>"+ per personale</t>
  </si>
  <si>
    <t>"Altri Oneri di gestione</t>
  </si>
  <si>
    <t>"Servizi e Godimento beni terzi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</si>
</sst>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35">
    <font>
      <sz val="12"/>
      <color theme="1"/>
      <name val="Calibri"/>
      <family val="2"/>
      <scheme val="minor"/>
    </font>
    <font>
      <b/>
      <sz val="12"/>
      <color theme="1"/>
      <name val="Calibri"/>
      <family val="2"/>
      <scheme val="minor"/>
    </font>
    <font>
      <sz val="10"/>
      <color theme="1"/>
      <name val="Times"/>
      <family val="1"/>
    </font>
    <font>
      <i/>
      <sz val="10"/>
      <color theme="1"/>
      <name val="Times"/>
      <family val="1"/>
    </font>
    <font>
      <b/>
      <i/>
      <sz val="10"/>
      <color theme="1"/>
      <name val="Times"/>
      <family val="1"/>
    </font>
    <font>
      <b/>
      <i/>
      <sz val="12"/>
      <color theme="1"/>
      <name val="Calibri"/>
      <family val="2"/>
      <scheme val="minor"/>
    </font>
    <font>
      <b/>
      <sz val="14"/>
      <color theme="1"/>
      <name val="Times"/>
      <family val="1"/>
    </font>
    <font>
      <b/>
      <sz val="14"/>
      <color theme="1"/>
      <name val="Calibri"/>
      <family val="2"/>
      <scheme val="minor"/>
    </font>
    <font>
      <sz val="14"/>
      <color theme="1"/>
      <name val="Calibri"/>
      <family val="2"/>
      <scheme val="minor"/>
    </font>
    <font>
      <i/>
      <sz val="14"/>
      <color theme="1"/>
      <name val="Times"/>
      <family val="1"/>
    </font>
    <font>
      <u/>
      <sz val="12"/>
      <color theme="10"/>
      <name val="Calibri"/>
      <family val="2"/>
      <scheme val="minor"/>
    </font>
    <font>
      <u/>
      <sz val="12"/>
      <color rgb="FFFF0000"/>
      <name val="Calibri"/>
      <family val="2"/>
      <scheme val="minor"/>
    </font>
    <font>
      <sz val="14"/>
      <color rgb="FFFF0000"/>
      <name val="Calibri"/>
      <family val="2"/>
      <scheme val="minor"/>
    </font>
    <font>
      <sz val="12"/>
      <color rgb="FF000000"/>
      <name val="Calibri"/>
      <family val="2"/>
      <scheme val="minor"/>
    </font>
    <font>
      <b/>
      <sz val="10"/>
      <color theme="1"/>
      <name val="Times Roman"/>
    </font>
    <font>
      <sz val="12"/>
      <color theme="1"/>
      <name val="Lato Black Italic"/>
    </font>
    <font>
      <sz val="18"/>
      <color theme="1"/>
      <name val="Lato Black Italic"/>
    </font>
    <font>
      <b/>
      <sz val="18"/>
      <color theme="4"/>
      <name val="Lato Black Italic"/>
    </font>
    <font>
      <sz val="16"/>
      <color theme="1"/>
      <name val="Lato Black Italic"/>
    </font>
    <font>
      <i/>
      <sz val="16"/>
      <color theme="1"/>
      <name val="Lato Black Italic"/>
    </font>
    <font>
      <sz val="16"/>
      <color theme="4"/>
      <name val="Lato Black Italic"/>
    </font>
    <font>
      <sz val="16"/>
      <color theme="1"/>
      <name val="Calibri"/>
      <family val="2"/>
      <scheme val="minor"/>
    </font>
    <font>
      <b/>
      <sz val="16"/>
      <color theme="4"/>
      <name val="Lato Black Italic"/>
    </font>
    <font>
      <sz val="12"/>
      <color theme="4"/>
      <name val="Calibri"/>
      <family val="2"/>
      <scheme val="minor"/>
    </font>
    <font>
      <sz val="22"/>
      <color theme="1"/>
      <name val="Calibri"/>
      <family val="2"/>
      <scheme val="minor"/>
    </font>
    <font>
      <sz val="10"/>
      <color theme="1"/>
      <name val="Lato Black Italic"/>
    </font>
    <font>
      <b/>
      <sz val="14"/>
      <color theme="4"/>
      <name val="Lato Black Italic"/>
    </font>
    <font>
      <sz val="14"/>
      <color theme="4"/>
      <name val="Lato Black Italic"/>
    </font>
    <font>
      <sz val="14"/>
      <color theme="1"/>
      <name val="Lato Black Italic"/>
    </font>
    <font>
      <sz val="10"/>
      <color theme="1"/>
      <name val="Lato-Light"/>
    </font>
    <font>
      <i/>
      <sz val="10"/>
      <color theme="1"/>
      <name val="Lato-Light"/>
    </font>
    <font>
      <sz val="12"/>
      <color theme="1"/>
      <name val="Lato-Light"/>
    </font>
    <font>
      <b/>
      <sz val="16"/>
      <color theme="1"/>
      <name val="Lato Black Italic"/>
    </font>
    <font>
      <sz val="20"/>
      <color theme="1"/>
      <name val="Lato-Light"/>
    </font>
    <font>
      <u/>
      <sz val="20"/>
      <color theme="10"/>
      <name val="Lato-Light"/>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rgb="FF000000"/>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0" fillId="0" borderId="0" applyNumberFormat="0" applyFill="0" applyBorder="0" applyAlignment="0" applyProtection="0"/>
  </cellStyleXfs>
  <cellXfs count="128">
    <xf numFmtId="0" fontId="0" fillId="0" borderId="0" xfId="0"/>
    <xf numFmtId="0" fontId="3" fillId="0" borderId="1" xfId="0" applyFont="1" applyBorder="1"/>
    <xf numFmtId="164" fontId="0" fillId="0" borderId="1" xfId="0" applyNumberFormat="1" applyBorder="1"/>
    <xf numFmtId="0" fontId="2" fillId="0" borderId="1" xfId="0" applyFont="1" applyBorder="1"/>
    <xf numFmtId="0" fontId="0" fillId="2" borderId="1" xfId="0" applyFill="1" applyBorder="1"/>
    <xf numFmtId="0" fontId="1" fillId="2" borderId="2" xfId="0" applyFont="1" applyFill="1" applyBorder="1" applyAlignment="1">
      <alignment horizontal="center" vertical="center"/>
    </xf>
    <xf numFmtId="0" fontId="0" fillId="0" borderId="3" xfId="0" applyBorder="1" applyAlignment="1">
      <alignment horizontal="center" vertical="center"/>
    </xf>
    <xf numFmtId="10" fontId="0" fillId="0" borderId="1" xfId="0" applyNumberFormat="1" applyBorder="1"/>
    <xf numFmtId="0" fontId="4" fillId="3" borderId="2" xfId="0" applyFont="1" applyFill="1" applyBorder="1" applyAlignment="1">
      <alignment horizontal="right"/>
    </xf>
    <xf numFmtId="164" fontId="5" fillId="3" borderId="1" xfId="0" applyNumberFormat="1" applyFont="1" applyFill="1" applyBorder="1"/>
    <xf numFmtId="0" fontId="4" fillId="3" borderId="1" xfId="0" applyFont="1" applyFill="1" applyBorder="1" applyAlignment="1">
      <alignment horizontal="right"/>
    </xf>
    <xf numFmtId="0" fontId="6" fillId="2" borderId="12" xfId="0" applyFont="1" applyFill="1" applyBorder="1" applyAlignment="1">
      <alignment horizontal="right" vertical="center"/>
    </xf>
    <xf numFmtId="2" fontId="7" fillId="2" borderId="1" xfId="0" applyNumberFormat="1" applyFont="1" applyFill="1" applyBorder="1" applyAlignment="1">
      <alignment vertical="center"/>
    </xf>
    <xf numFmtId="0" fontId="8" fillId="0" borderId="0" xfId="0" applyFont="1"/>
    <xf numFmtId="0" fontId="0" fillId="2" borderId="0" xfId="0" applyFill="1"/>
    <xf numFmtId="0" fontId="8" fillId="2" borderId="0" xfId="0" applyFont="1" applyFill="1"/>
    <xf numFmtId="0" fontId="0" fillId="0" borderId="1" xfId="0" applyBorder="1"/>
    <xf numFmtId="0" fontId="9" fillId="0" borderId="1" xfId="0" applyFont="1" applyBorder="1"/>
    <xf numFmtId="0" fontId="12"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164" fontId="0" fillId="2" borderId="1" xfId="0" applyNumberFormat="1" applyFill="1" applyBorder="1"/>
    <xf numFmtId="0" fontId="2" fillId="2" borderId="2" xfId="0" applyFont="1" applyFill="1" applyBorder="1"/>
    <xf numFmtId="0" fontId="14" fillId="0" borderId="1" xfId="0" applyFont="1" applyBorder="1"/>
    <xf numFmtId="0" fontId="15" fillId="0" borderId="0" xfId="0" applyFont="1"/>
    <xf numFmtId="0" fontId="21" fillId="0" borderId="0" xfId="0" applyFont="1"/>
    <xf numFmtId="0" fontId="18" fillId="0" borderId="1" xfId="0" applyFont="1" applyBorder="1"/>
    <xf numFmtId="0" fontId="0" fillId="3" borderId="0" xfId="0" applyFill="1"/>
    <xf numFmtId="0" fontId="0" fillId="0" borderId="20" xfId="0" applyBorder="1"/>
    <xf numFmtId="0" fontId="0" fillId="0" borderId="21" xfId="0" applyBorder="1"/>
    <xf numFmtId="0" fontId="17" fillId="0" borderId="20" xfId="0" applyFont="1" applyBorder="1"/>
    <xf numFmtId="0" fontId="16" fillId="3" borderId="0" xfId="0" applyFont="1" applyFill="1"/>
    <xf numFmtId="0" fontId="17" fillId="0" borderId="0" xfId="0" applyFont="1"/>
    <xf numFmtId="0" fontId="0" fillId="3" borderId="21" xfId="0" applyFill="1" applyBorder="1"/>
    <xf numFmtId="0" fontId="18" fillId="0" borderId="20" xfId="0" applyFont="1" applyBorder="1"/>
    <xf numFmtId="0" fontId="18" fillId="3" borderId="0" xfId="0" applyFont="1" applyFill="1"/>
    <xf numFmtId="0" fontId="19" fillId="0" borderId="20" xfId="0" applyFont="1" applyBorder="1"/>
    <xf numFmtId="0" fontId="19" fillId="0" borderId="0" xfId="0" applyFont="1"/>
    <xf numFmtId="0" fontId="22" fillId="0" borderId="23" xfId="0" applyFont="1" applyBorder="1"/>
    <xf numFmtId="0" fontId="18" fillId="3" borderId="24" xfId="0" applyFont="1" applyFill="1" applyBorder="1"/>
    <xf numFmtId="0" fontId="22" fillId="0" borderId="24" xfId="0" applyFont="1" applyBorder="1"/>
    <xf numFmtId="0" fontId="21" fillId="3" borderId="24" xfId="0" applyFont="1" applyFill="1" applyBorder="1"/>
    <xf numFmtId="0" fontId="24" fillId="0" borderId="0" xfId="0" applyFont="1" applyAlignment="1">
      <alignment horizontal="center" vertical="center"/>
    </xf>
    <xf numFmtId="0" fontId="15" fillId="0" borderId="1" xfId="0" applyFont="1" applyBorder="1"/>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6" fillId="0" borderId="20" xfId="0" applyFont="1" applyBorder="1"/>
    <xf numFmtId="0" fontId="18" fillId="0" borderId="22" xfId="0" applyFont="1" applyBorder="1"/>
    <xf numFmtId="0" fontId="15" fillId="0" borderId="20" xfId="0" applyFont="1" applyBorder="1"/>
    <xf numFmtId="0" fontId="15" fillId="3" borderId="21" xfId="0" applyFont="1" applyFill="1" applyBorder="1"/>
    <xf numFmtId="0" fontId="27" fillId="0" borderId="20" xfId="0" applyFont="1" applyBorder="1"/>
    <xf numFmtId="0" fontId="0" fillId="3" borderId="24" xfId="0" applyFill="1" applyBorder="1"/>
    <xf numFmtId="0" fontId="27" fillId="0" borderId="23" xfId="0" applyFont="1" applyBorder="1"/>
    <xf numFmtId="0" fontId="28" fillId="0" borderId="22" xfId="0" applyFont="1" applyBorder="1"/>
    <xf numFmtId="0" fontId="28" fillId="0" borderId="26" xfId="0" applyFont="1" applyBorder="1"/>
    <xf numFmtId="0" fontId="18" fillId="3" borderId="1" xfId="0" applyFont="1" applyFill="1" applyBorder="1"/>
    <xf numFmtId="0" fontId="29" fillId="0" borderId="1" xfId="0" applyFont="1" applyBorder="1"/>
    <xf numFmtId="0" fontId="29" fillId="0" borderId="1" xfId="0" applyFont="1" applyBorder="1" applyAlignment="1">
      <alignment horizontal="center"/>
    </xf>
    <xf numFmtId="0" fontId="30" fillId="0" borderId="1" xfId="0" applyFont="1" applyBorder="1"/>
    <xf numFmtId="0" fontId="29" fillId="2" borderId="1" xfId="0" applyFont="1" applyFill="1" applyBorder="1"/>
    <xf numFmtId="0" fontId="29" fillId="2" borderId="1" xfId="0" applyFont="1" applyFill="1" applyBorder="1" applyAlignment="1">
      <alignment horizontal="center"/>
    </xf>
    <xf numFmtId="0" fontId="30" fillId="2" borderId="1" xfId="0" applyFont="1" applyFill="1" applyBorder="1"/>
    <xf numFmtId="0" fontId="31" fillId="0" borderId="1" xfId="0" applyFont="1" applyBorder="1"/>
    <xf numFmtId="0" fontId="31" fillId="0" borderId="0" xfId="0" applyFont="1"/>
    <xf numFmtId="0" fontId="32" fillId="0" borderId="0" xfId="0" applyFont="1"/>
    <xf numFmtId="0" fontId="32" fillId="0" borderId="1" xfId="0" applyFont="1" applyBorder="1"/>
    <xf numFmtId="0" fontId="32" fillId="0" borderId="20" xfId="0" applyFont="1" applyBorder="1"/>
    <xf numFmtId="0" fontId="32" fillId="0" borderId="25" xfId="0" applyFont="1" applyBorder="1"/>
    <xf numFmtId="0" fontId="33" fillId="5" borderId="1" xfId="0" applyFont="1" applyFill="1" applyBorder="1"/>
    <xf numFmtId="0" fontId="34" fillId="5" borderId="1" xfId="1" applyFont="1" applyFill="1" applyBorder="1" applyAlignment="1">
      <alignment horizontal="center"/>
    </xf>
    <xf numFmtId="0" fontId="33" fillId="6" borderId="1" xfId="0" applyFont="1" applyFill="1" applyBorder="1"/>
    <xf numFmtId="0" fontId="34" fillId="6" borderId="1" xfId="1" applyFont="1" applyFill="1" applyBorder="1" applyAlignment="1">
      <alignment horizont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0" fillId="3" borderId="0" xfId="0" applyFont="1" applyFill="1"/>
    <xf numFmtId="0" fontId="23" fillId="3" borderId="0" xfId="0" applyFont="1" applyFill="1"/>
    <xf numFmtId="0" fontId="24" fillId="0" borderId="0" xfId="0" applyFont="1" applyAlignment="1">
      <alignment horizontal="center" vertical="center"/>
    </xf>
    <xf numFmtId="0" fontId="19" fillId="0" borderId="0" xfId="0" applyFont="1"/>
    <xf numFmtId="0" fontId="0" fillId="0" borderId="0" xfId="0"/>
    <xf numFmtId="0" fontId="31" fillId="0" borderId="1" xfId="0" applyFont="1" applyBorder="1"/>
    <xf numFmtId="0" fontId="0" fillId="0" borderId="1" xfId="0" applyBorder="1"/>
    <xf numFmtId="0" fontId="13" fillId="0" borderId="11" xfId="0" applyFont="1" applyBorder="1"/>
    <xf numFmtId="0" fontId="13" fillId="0" borderId="16" xfId="0" applyFont="1" applyBorder="1"/>
    <xf numFmtId="0" fontId="11" fillId="4" borderId="11" xfId="1" applyFont="1" applyFill="1" applyBorder="1" applyAlignment="1">
      <alignment horizontal="center"/>
    </xf>
    <xf numFmtId="0" fontId="0" fillId="0" borderId="13" xfId="0" applyBorder="1" applyAlignment="1">
      <alignment horizontal="center"/>
    </xf>
    <xf numFmtId="0" fontId="0" fillId="0" borderId="11" xfId="0" applyBorder="1"/>
    <xf numFmtId="0" fontId="0" fillId="0" borderId="13" xfId="0" applyBorder="1"/>
    <xf numFmtId="164" fontId="0" fillId="2" borderId="11" xfId="0" applyNumberFormat="1" applyFill="1" applyBorder="1"/>
    <xf numFmtId="0" fontId="0" fillId="2" borderId="12" xfId="0" applyFill="1" applyBorder="1"/>
    <xf numFmtId="0" fontId="0" fillId="2" borderId="13" xfId="0" applyFill="1" applyBorder="1"/>
    <xf numFmtId="164" fontId="0" fillId="2" borderId="9" xfId="0" applyNumberFormat="1" applyFill="1" applyBorder="1"/>
    <xf numFmtId="0" fontId="0" fillId="2" borderId="5" xfId="0" applyFill="1" applyBorder="1"/>
    <xf numFmtId="0" fontId="0" fillId="2" borderId="8" xfId="0" applyFill="1" applyBorder="1"/>
    <xf numFmtId="0" fontId="0" fillId="2" borderId="6" xfId="0" applyFill="1" applyBorder="1"/>
    <xf numFmtId="0" fontId="0" fillId="0" borderId="10" xfId="0" applyBorder="1"/>
    <xf numFmtId="0" fontId="0" fillId="0" borderId="7" xfId="0" applyBorder="1"/>
    <xf numFmtId="0" fontId="1" fillId="2" borderId="9" xfId="0" applyFont="1" applyFill="1"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xf>
    <xf numFmtId="164" fontId="0" fillId="0" borderId="2" xfId="0" applyNumberFormat="1" applyBorder="1" applyAlignment="1">
      <alignment vertical="center"/>
    </xf>
    <xf numFmtId="164" fontId="0" fillId="0" borderId="4" xfId="0" applyNumberFormat="1" applyBorder="1" applyAlignment="1">
      <alignment vertical="center"/>
    </xf>
    <xf numFmtId="164" fontId="0" fillId="0" borderId="3" xfId="0" applyNumberFormat="1" applyBorder="1" applyAlignment="1">
      <alignment vertical="center"/>
    </xf>
    <xf numFmtId="164" fontId="0" fillId="0" borderId="1" xfId="0" applyNumberFormat="1" applyBorder="1" applyAlignment="1">
      <alignment vertical="center"/>
    </xf>
    <xf numFmtId="0" fontId="0" fillId="0" borderId="1" xfId="0"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2" borderId="7" xfId="0" applyFill="1" applyBorder="1"/>
    <xf numFmtId="0" fontId="1" fillId="2" borderId="1" xfId="0" applyFont="1" applyFill="1" applyBorder="1" applyAlignment="1">
      <alignment horizontal="center" vertical="center"/>
    </xf>
    <xf numFmtId="0" fontId="0" fillId="2" borderId="1" xfId="0" applyFill="1" applyBorder="1"/>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wrapText="1"/>
    </xf>
    <xf numFmtId="0" fontId="3" fillId="0" borderId="3" xfId="0" applyFont="1" applyBorder="1" applyAlignment="1">
      <alignment horizontal="left"/>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0" fillId="0" borderId="9" xfId="0" applyBorder="1"/>
    <xf numFmtId="0" fontId="0" fillId="0" borderId="15" xfId="0" applyBorder="1"/>
    <xf numFmtId="0" fontId="0" fillId="0" borderId="5" xfId="0" applyBorder="1"/>
    <xf numFmtId="0" fontId="0" fillId="0" borderId="14" xfId="0" applyBorder="1"/>
    <xf numFmtId="0" fontId="0" fillId="0" borderId="1" xfId="0" applyBorder="1" applyAlignment="1">
      <alignment horizontal="center" vertical="center" wrapText="1"/>
    </xf>
  </cellXfs>
  <cellStyles count="2">
    <cellStyle name="Collegamento ipertestuale" xfId="1" builtinId="8"/>
    <cellStyle name="Normale" xfId="0" builtinId="0"/>
  </cellStyles>
  <dxfs count="3">
    <dxf>
      <fill>
        <patternFill>
          <bgColor rgb="FF00B050"/>
        </patternFill>
      </fill>
    </dxf>
    <dxf>
      <fill>
        <patternFill>
          <bgColor rgb="FFFF0000"/>
        </patternFill>
      </fill>
    </dxf>
    <dxf>
      <fill>
        <patternFill>
          <bgColor theme="7" tint="0.39994506668294322"/>
        </patternFill>
      </fill>
    </dxf>
  </dxfs>
  <tableStyles count="0" defaultTableStyle="TableStyleMedium2" defaultPivotStyle="PivotStyleLight16"/>
  <colors>
    <mruColors>
      <color rgb="FFFF4B00"/>
      <color rgb="FFFF3A00"/>
      <color rgb="FFF7E1D7"/>
      <color rgb="FFCFFFDA"/>
      <color rgb="FFFFAA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SEZIONE%20II%20-%20CHECK%20LIST.pdf" TargetMode="External"/><Relationship Id="rId1" Type="http://schemas.openxmlformats.org/officeDocument/2006/relationships/hyperlink" Target="decreto_dir._min_giustizia_2021_09_28.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E6221-E515-F944-A995-53A605B7CCF0}">
  <sheetPr>
    <tabColor theme="4" tint="0.79998168889431442"/>
  </sheetPr>
  <dimension ref="B3:I6"/>
  <sheetViews>
    <sheetView workbookViewId="0">
      <selection activeCell="B22" sqref="B22"/>
    </sheetView>
  </sheetViews>
  <sheetFormatPr baseColWidth="10" defaultRowHeight="16"/>
  <cols>
    <col min="2" max="2" width="78.5" customWidth="1"/>
    <col min="3" max="3" width="21.33203125" customWidth="1"/>
  </cols>
  <sheetData>
    <row r="3" spans="2:9">
      <c r="B3" s="65"/>
      <c r="C3" s="65"/>
      <c r="D3" s="65"/>
      <c r="E3" s="65"/>
      <c r="F3" s="65"/>
      <c r="G3" s="65"/>
      <c r="H3" s="65"/>
      <c r="I3" s="65"/>
    </row>
    <row r="5" spans="2:9" ht="25">
      <c r="B5" s="70" t="s">
        <v>164</v>
      </c>
      <c r="C5" s="71" t="s">
        <v>165</v>
      </c>
    </row>
    <row r="6" spans="2:9" ht="25">
      <c r="B6" s="72" t="s">
        <v>166</v>
      </c>
      <c r="C6" s="73" t="s">
        <v>165</v>
      </c>
    </row>
  </sheetData>
  <hyperlinks>
    <hyperlink ref="C5" r:id="rId1" xr:uid="{F56EECCA-06CF-B846-8460-9E4515EC635F}"/>
    <hyperlink ref="C6" r:id="rId2" xr:uid="{F92A4B3C-90C8-6A47-A5BE-5F96E2308261}"/>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6216-8B4E-754D-902B-42D78AEB5366}">
  <sheetPr>
    <tabColor theme="5" tint="-0.499984740745262"/>
  </sheetPr>
  <dimension ref="B1:I60"/>
  <sheetViews>
    <sheetView tabSelected="1" workbookViewId="0">
      <selection activeCell="J19" sqref="J19"/>
    </sheetView>
  </sheetViews>
  <sheetFormatPr baseColWidth="10" defaultRowHeight="16"/>
  <cols>
    <col min="2" max="2" width="49" customWidth="1"/>
    <col min="3" max="3" width="15.33203125" customWidth="1"/>
    <col min="4" max="4" width="14.6640625" customWidth="1"/>
    <col min="5" max="5" width="37.1640625" customWidth="1"/>
    <col min="6" max="6" width="13.6640625" customWidth="1"/>
    <col min="7" max="7" width="15.33203125" customWidth="1"/>
  </cols>
  <sheetData>
    <row r="1" spans="2:7" ht="51" customHeight="1">
      <c r="B1" s="74" t="s">
        <v>114</v>
      </c>
      <c r="C1" s="75"/>
      <c r="D1" s="75"/>
      <c r="E1" s="75"/>
      <c r="F1" s="75"/>
      <c r="G1" s="76"/>
    </row>
    <row r="2" spans="2:7">
      <c r="B2" s="29" t="s">
        <v>111</v>
      </c>
      <c r="C2" t="s">
        <v>113</v>
      </c>
      <c r="D2" t="s">
        <v>112</v>
      </c>
      <c r="E2" t="s">
        <v>111</v>
      </c>
      <c r="F2" t="s">
        <v>113</v>
      </c>
      <c r="G2" s="30" t="s">
        <v>112</v>
      </c>
    </row>
    <row r="3" spans="2:7" ht="23">
      <c r="B3" s="31" t="s">
        <v>93</v>
      </c>
      <c r="C3" s="32"/>
      <c r="D3" s="32"/>
      <c r="E3" s="33" t="s">
        <v>94</v>
      </c>
      <c r="F3" s="28"/>
      <c r="G3" s="34"/>
    </row>
    <row r="4" spans="2:7" ht="20">
      <c r="B4" s="68" t="s">
        <v>95</v>
      </c>
      <c r="C4" s="36"/>
      <c r="D4" s="67">
        <f>C5+C6+C7-C8</f>
        <v>20294992</v>
      </c>
      <c r="E4" s="66" t="s">
        <v>135</v>
      </c>
      <c r="F4" s="27"/>
      <c r="G4" s="67">
        <f>F5+F7-(-F8)</f>
        <v>4177183</v>
      </c>
    </row>
    <row r="5" spans="2:7" ht="20">
      <c r="B5" s="37" t="s">
        <v>99</v>
      </c>
      <c r="C5" s="27">
        <v>7029107</v>
      </c>
      <c r="D5" s="77"/>
      <c r="E5" s="38" t="s">
        <v>104</v>
      </c>
      <c r="F5" s="27">
        <v>2000000</v>
      </c>
      <c r="G5" s="57"/>
    </row>
    <row r="6" spans="2:7" ht="20">
      <c r="B6" s="37" t="s">
        <v>100</v>
      </c>
      <c r="C6" s="27">
        <v>8200827</v>
      </c>
      <c r="D6" s="77"/>
      <c r="E6" s="38"/>
      <c r="F6" s="27"/>
      <c r="G6" s="36"/>
    </row>
    <row r="7" spans="2:7" ht="20">
      <c r="B7" s="37" t="s">
        <v>167</v>
      </c>
      <c r="C7" s="27">
        <f>4824626+240432</f>
        <v>5065058</v>
      </c>
      <c r="D7" s="78"/>
      <c r="E7" s="38" t="s">
        <v>105</v>
      </c>
      <c r="F7" s="27">
        <v>2145849</v>
      </c>
      <c r="G7" s="34"/>
    </row>
    <row r="8" spans="2:7" ht="20">
      <c r="B8" s="37" t="s">
        <v>101</v>
      </c>
      <c r="C8" s="27">
        <v>0</v>
      </c>
      <c r="D8" s="78"/>
      <c r="E8" s="38" t="s">
        <v>132</v>
      </c>
      <c r="F8" s="27">
        <v>31334</v>
      </c>
      <c r="G8" s="34"/>
    </row>
    <row r="9" spans="2:7" ht="20">
      <c r="B9" s="35"/>
      <c r="C9" s="36"/>
      <c r="D9" s="36"/>
      <c r="E9" s="66" t="s">
        <v>106</v>
      </c>
      <c r="F9" s="28"/>
      <c r="G9" s="67">
        <f>F10-F11</f>
        <v>24375329</v>
      </c>
    </row>
    <row r="10" spans="2:7" ht="20">
      <c r="B10" s="68" t="s">
        <v>96</v>
      </c>
      <c r="C10" s="36"/>
      <c r="D10" s="67">
        <f>C11-C13</f>
        <v>-17576401</v>
      </c>
      <c r="E10" s="38" t="s">
        <v>107</v>
      </c>
      <c r="F10" s="27">
        <v>28492889</v>
      </c>
      <c r="G10" s="34"/>
    </row>
    <row r="11" spans="2:7" ht="20">
      <c r="B11" s="37" t="s">
        <v>102</v>
      </c>
      <c r="C11" s="27">
        <f>1450777+974009+2066243+1928292</f>
        <v>6419321</v>
      </c>
      <c r="D11" s="36"/>
      <c r="E11" s="38" t="s">
        <v>108</v>
      </c>
      <c r="F11" s="27">
        <v>4117560</v>
      </c>
      <c r="G11" s="34"/>
    </row>
    <row r="12" spans="2:7" ht="20">
      <c r="B12" s="37" t="s">
        <v>118</v>
      </c>
      <c r="C12" s="27"/>
      <c r="D12" s="36"/>
      <c r="E12" s="80"/>
      <c r="F12" s="28"/>
      <c r="G12" s="34"/>
    </row>
    <row r="13" spans="2:7" ht="20">
      <c r="B13" s="37" t="s">
        <v>103</v>
      </c>
      <c r="C13" s="27">
        <f>506549+179600+28264+1600000+13428354+3367295+4752087+133573</f>
        <v>23995722</v>
      </c>
      <c r="D13" s="36"/>
      <c r="E13" s="81"/>
      <c r="F13" s="28"/>
      <c r="G13" s="34"/>
    </row>
    <row r="14" spans="2:7" ht="20">
      <c r="B14" s="37" t="s">
        <v>138</v>
      </c>
      <c r="C14" s="27">
        <v>3367295</v>
      </c>
      <c r="D14" s="36"/>
      <c r="E14" s="81"/>
      <c r="F14" s="28"/>
      <c r="G14" s="34"/>
    </row>
    <row r="15" spans="2:7" ht="20">
      <c r="B15" s="37" t="s">
        <v>139</v>
      </c>
      <c r="C15" s="27">
        <v>0</v>
      </c>
      <c r="D15" s="36"/>
      <c r="E15" s="81"/>
      <c r="F15" s="28"/>
      <c r="G15" s="34"/>
    </row>
    <row r="16" spans="2:7" ht="20">
      <c r="B16" s="37" t="s">
        <v>140</v>
      </c>
      <c r="C16" s="27">
        <v>13428354</v>
      </c>
      <c r="D16" s="36"/>
      <c r="E16" s="81"/>
      <c r="F16" s="28"/>
      <c r="G16" s="34"/>
    </row>
    <row r="17" spans="2:9" ht="20">
      <c r="B17" s="37" t="s">
        <v>120</v>
      </c>
      <c r="C17" s="27">
        <v>0</v>
      </c>
      <c r="D17" s="36"/>
      <c r="E17" s="81"/>
      <c r="F17" s="28"/>
      <c r="G17" s="34"/>
    </row>
    <row r="18" spans="2:9" ht="20">
      <c r="B18" s="35"/>
      <c r="C18" s="36"/>
      <c r="D18" s="36"/>
      <c r="E18" s="81"/>
      <c r="F18" s="28"/>
      <c r="G18" s="34"/>
    </row>
    <row r="19" spans="2:9" ht="20">
      <c r="B19" s="68" t="s">
        <v>119</v>
      </c>
      <c r="C19" s="36"/>
      <c r="D19" s="67">
        <f>C20+C21-C22</f>
        <v>25833921</v>
      </c>
      <c r="E19" s="81"/>
      <c r="F19" s="28"/>
      <c r="G19" s="34"/>
    </row>
    <row r="20" spans="2:9" ht="20">
      <c r="B20" s="37" t="s">
        <v>97</v>
      </c>
      <c r="C20" s="27">
        <v>29590434</v>
      </c>
      <c r="D20" s="36"/>
      <c r="E20" s="81"/>
      <c r="F20" s="28"/>
      <c r="G20" s="34"/>
    </row>
    <row r="21" spans="2:9" ht="20">
      <c r="B21" s="37" t="s">
        <v>134</v>
      </c>
      <c r="C21" s="27">
        <v>32288239</v>
      </c>
      <c r="D21" s="36"/>
      <c r="E21" s="81"/>
      <c r="F21" s="28"/>
      <c r="G21" s="34"/>
    </row>
    <row r="22" spans="2:9" ht="20">
      <c r="B22" s="35" t="s">
        <v>98</v>
      </c>
      <c r="C22" s="27">
        <f>35368431+676321</f>
        <v>36044752</v>
      </c>
      <c r="D22" s="36"/>
      <c r="E22" s="81"/>
      <c r="F22" s="28"/>
      <c r="G22" s="34"/>
    </row>
    <row r="23" spans="2:9" ht="22" thickBot="1">
      <c r="B23" s="39" t="s">
        <v>109</v>
      </c>
      <c r="C23" s="40"/>
      <c r="D23" s="69">
        <f>D4+D10+D19</f>
        <v>28552512</v>
      </c>
      <c r="E23" s="41" t="s">
        <v>110</v>
      </c>
      <c r="F23" s="42"/>
      <c r="G23" s="67">
        <f>G4+G9</f>
        <v>28552512</v>
      </c>
    </row>
    <row r="24" spans="2:9">
      <c r="B24" s="25"/>
      <c r="C24" s="25"/>
      <c r="D24" s="25"/>
      <c r="E24" s="25"/>
    </row>
    <row r="25" spans="2:9">
      <c r="B25" s="25"/>
      <c r="C25" s="25"/>
      <c r="D25" s="25"/>
      <c r="E25" s="25"/>
      <c r="I25">
        <f>D23-G23</f>
        <v>0</v>
      </c>
    </row>
    <row r="26" spans="2:9" ht="30" thickBot="1">
      <c r="B26" s="79" t="s">
        <v>115</v>
      </c>
      <c r="C26" s="79"/>
      <c r="D26" s="79"/>
      <c r="E26" s="79"/>
      <c r="F26" s="79"/>
      <c r="G26" s="79"/>
    </row>
    <row r="27" spans="2:9" ht="29">
      <c r="B27" s="45" t="s">
        <v>111</v>
      </c>
      <c r="C27" s="46"/>
      <c r="D27" s="47" t="s">
        <v>112</v>
      </c>
      <c r="E27" s="43"/>
      <c r="F27" s="43"/>
      <c r="G27" s="43"/>
    </row>
    <row r="28" spans="2:9" s="26" customFormat="1" ht="21">
      <c r="B28" s="48" t="s">
        <v>168</v>
      </c>
      <c r="C28" s="36"/>
      <c r="D28" s="49">
        <f>C29+C30+C31</f>
        <v>74346317</v>
      </c>
    </row>
    <row r="29" spans="2:9">
      <c r="B29" s="50" t="s">
        <v>116</v>
      </c>
      <c r="C29" s="44">
        <f>72007740+500559</f>
        <v>72508299</v>
      </c>
      <c r="D29" s="51"/>
    </row>
    <row r="30" spans="2:9">
      <c r="B30" s="50" t="s">
        <v>117</v>
      </c>
      <c r="C30" s="44">
        <v>0</v>
      </c>
      <c r="D30" s="51"/>
    </row>
    <row r="31" spans="2:9">
      <c r="B31" s="50" t="s">
        <v>169</v>
      </c>
      <c r="C31" s="25">
        <v>1838018</v>
      </c>
      <c r="D31" s="51"/>
    </row>
    <row r="32" spans="2:9">
      <c r="B32" s="50"/>
      <c r="C32" s="28"/>
      <c r="D32" s="34"/>
    </row>
    <row r="33" spans="2:4" ht="18">
      <c r="B33" s="52" t="s">
        <v>121</v>
      </c>
      <c r="C33" s="28"/>
      <c r="D33" s="55">
        <f>C34+C35+C36+C37+C38</f>
        <v>72597668</v>
      </c>
    </row>
    <row r="34" spans="2:4">
      <c r="B34" s="50" t="s">
        <v>133</v>
      </c>
      <c r="C34" s="44">
        <v>10655411</v>
      </c>
      <c r="D34" s="34"/>
    </row>
    <row r="35" spans="2:4">
      <c r="B35" s="50" t="s">
        <v>169</v>
      </c>
      <c r="C35" s="25">
        <v>121994</v>
      </c>
      <c r="D35" s="34"/>
    </row>
    <row r="36" spans="2:4">
      <c r="B36" s="50" t="s">
        <v>172</v>
      </c>
      <c r="C36" s="25">
        <f>30337274+5634066</f>
        <v>35971340</v>
      </c>
      <c r="D36" s="34"/>
    </row>
    <row r="37" spans="2:4">
      <c r="B37" s="50" t="s">
        <v>170</v>
      </c>
      <c r="C37" s="25">
        <v>23745597</v>
      </c>
      <c r="D37" s="34"/>
    </row>
    <row r="38" spans="2:4">
      <c r="B38" s="50" t="s">
        <v>171</v>
      </c>
      <c r="C38" s="25">
        <v>2103326</v>
      </c>
      <c r="D38" s="34"/>
    </row>
    <row r="39" spans="2:4">
      <c r="B39" s="50"/>
      <c r="C39" s="25"/>
      <c r="D39" s="34"/>
    </row>
    <row r="40" spans="2:4" ht="18">
      <c r="B40" s="52" t="s">
        <v>125</v>
      </c>
      <c r="C40" s="28"/>
      <c r="D40" s="55">
        <f>D28-D33</f>
        <v>1748649</v>
      </c>
    </row>
    <row r="41" spans="2:4">
      <c r="B41" s="50"/>
      <c r="C41" s="28"/>
      <c r="D41" s="34"/>
    </row>
    <row r="42" spans="2:4" ht="18">
      <c r="B42" s="52" t="s">
        <v>122</v>
      </c>
      <c r="C42" s="28"/>
      <c r="D42" s="55">
        <f>C43+C44</f>
        <v>0</v>
      </c>
    </row>
    <row r="43" spans="2:4">
      <c r="B43" s="50" t="s">
        <v>123</v>
      </c>
      <c r="C43" s="16">
        <v>0</v>
      </c>
      <c r="D43" s="34"/>
    </row>
    <row r="44" spans="2:4">
      <c r="B44" s="50" t="s">
        <v>124</v>
      </c>
      <c r="C44" s="16"/>
      <c r="D44" s="34"/>
    </row>
    <row r="45" spans="2:4">
      <c r="B45" s="50"/>
      <c r="C45" s="28"/>
      <c r="D45" s="34"/>
    </row>
    <row r="46" spans="2:4" ht="18">
      <c r="B46" s="52" t="s">
        <v>129</v>
      </c>
      <c r="C46" s="28"/>
      <c r="D46" s="55">
        <f>D40-D42</f>
        <v>1748649</v>
      </c>
    </row>
    <row r="47" spans="2:4">
      <c r="B47" s="50"/>
      <c r="C47" s="28"/>
      <c r="D47" s="34"/>
    </row>
    <row r="48" spans="2:4" ht="18">
      <c r="B48" s="52" t="s">
        <v>126</v>
      </c>
      <c r="C48" s="28"/>
      <c r="D48" s="55">
        <f>(-C49)+C50</f>
        <v>-1219579</v>
      </c>
    </row>
    <row r="49" spans="2:4" ht="18">
      <c r="B49" s="50" t="s">
        <v>127</v>
      </c>
      <c r="C49" s="55">
        <v>1222342</v>
      </c>
      <c r="D49" s="34"/>
    </row>
    <row r="50" spans="2:4" ht="18">
      <c r="B50" s="50" t="s">
        <v>128</v>
      </c>
      <c r="C50" s="55">
        <v>2763</v>
      </c>
      <c r="D50" s="34"/>
    </row>
    <row r="51" spans="2:4">
      <c r="B51" s="50"/>
      <c r="C51" s="28"/>
      <c r="D51" s="34"/>
    </row>
    <row r="52" spans="2:4" ht="18">
      <c r="B52" s="52" t="s">
        <v>130</v>
      </c>
      <c r="C52" s="28"/>
      <c r="D52" s="55">
        <v>0</v>
      </c>
    </row>
    <row r="53" spans="2:4">
      <c r="B53" s="50"/>
      <c r="C53" s="28"/>
      <c r="D53" s="34"/>
    </row>
    <row r="54" spans="2:4" ht="18">
      <c r="B54" s="52" t="s">
        <v>136</v>
      </c>
      <c r="C54" s="28"/>
      <c r="D54" s="55">
        <f>D46+D48-(-D52)</f>
        <v>529070</v>
      </c>
    </row>
    <row r="55" spans="2:4">
      <c r="B55" s="50"/>
      <c r="C55" s="28"/>
      <c r="D55" s="34"/>
    </row>
    <row r="56" spans="2:4" ht="18">
      <c r="B56" s="52" t="s">
        <v>131</v>
      </c>
      <c r="C56" s="28"/>
      <c r="D56" s="55">
        <v>497736</v>
      </c>
    </row>
    <row r="57" spans="2:4">
      <c r="B57" s="50"/>
      <c r="C57" s="28"/>
      <c r="D57" s="34"/>
    </row>
    <row r="58" spans="2:4" ht="19" thickBot="1">
      <c r="B58" s="54" t="s">
        <v>137</v>
      </c>
      <c r="C58" s="53"/>
      <c r="D58" s="56">
        <f>D54-D56</f>
        <v>31334</v>
      </c>
    </row>
    <row r="59" spans="2:4">
      <c r="B59" s="25"/>
    </row>
    <row r="60" spans="2:4">
      <c r="B60" s="25"/>
    </row>
  </sheetData>
  <mergeCells count="4">
    <mergeCell ref="B1:G1"/>
    <mergeCell ref="D5:D8"/>
    <mergeCell ref="B26:G26"/>
    <mergeCell ref="E12:E22"/>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AA566-D02C-9646-999C-4C285A3E6AB0}">
  <sheetPr>
    <tabColor rgb="FFC00000"/>
    <pageSetUpPr fitToPage="1"/>
  </sheetPr>
  <dimension ref="B2:E34"/>
  <sheetViews>
    <sheetView zoomScale="200" zoomScaleNormal="130" workbookViewId="0">
      <selection activeCell="E24" sqref="E24"/>
    </sheetView>
  </sheetViews>
  <sheetFormatPr baseColWidth="10" defaultRowHeight="16"/>
  <cols>
    <col min="2" max="2" width="31.1640625" customWidth="1"/>
    <col min="3" max="3" width="10.5" customWidth="1"/>
    <col min="4" max="4" width="10.83203125" customWidth="1"/>
    <col min="5" max="5" width="82.5" customWidth="1"/>
  </cols>
  <sheetData>
    <row r="2" spans="2:5">
      <c r="B2" s="24" t="s">
        <v>91</v>
      </c>
      <c r="C2" s="24" t="s">
        <v>90</v>
      </c>
      <c r="D2" s="24" t="s">
        <v>89</v>
      </c>
      <c r="E2" s="24" t="s">
        <v>88</v>
      </c>
    </row>
    <row r="3" spans="2:5" s="65" customFormat="1">
      <c r="B3" s="61" t="s">
        <v>87</v>
      </c>
      <c r="C3" s="61">
        <f>C16</f>
        <v>24375329</v>
      </c>
      <c r="D3" s="62" t="s">
        <v>84</v>
      </c>
      <c r="E3" s="63" t="s">
        <v>86</v>
      </c>
    </row>
    <row r="4" spans="2:5">
      <c r="B4" s="58" t="s">
        <v>85</v>
      </c>
      <c r="C4" s="58">
        <f>C17</f>
        <v>1748649</v>
      </c>
      <c r="D4" s="59" t="s">
        <v>84</v>
      </c>
      <c r="E4" s="60" t="s">
        <v>66</v>
      </c>
    </row>
    <row r="5" spans="2:5">
      <c r="B5" s="61" t="s">
        <v>83</v>
      </c>
      <c r="C5" s="58">
        <f>C3/C4</f>
        <v>13.939520738581614</v>
      </c>
      <c r="D5" s="62" t="s">
        <v>76</v>
      </c>
      <c r="E5" s="63" t="s">
        <v>82</v>
      </c>
    </row>
    <row r="6" spans="2:5">
      <c r="B6" s="58" t="s">
        <v>81</v>
      </c>
      <c r="C6" s="58">
        <f>C3/C18</f>
        <v>777.91948043658647</v>
      </c>
      <c r="D6" s="59" t="s">
        <v>73</v>
      </c>
      <c r="E6" s="60" t="s">
        <v>80</v>
      </c>
    </row>
    <row r="7" spans="2:5">
      <c r="B7" s="61" t="s">
        <v>79</v>
      </c>
      <c r="C7" s="58">
        <f>C19/C17</f>
        <v>9.6049287192569803</v>
      </c>
      <c r="D7" s="62" t="s">
        <v>76</v>
      </c>
      <c r="E7" s="63" t="s">
        <v>78</v>
      </c>
    </row>
    <row r="8" spans="2:5">
      <c r="B8" s="58" t="s">
        <v>77</v>
      </c>
      <c r="C8" s="58">
        <f>(C16+C19)/C17</f>
        <v>23.544449457838596</v>
      </c>
      <c r="D8" s="59" t="s">
        <v>76</v>
      </c>
      <c r="E8" s="60" t="s">
        <v>75</v>
      </c>
    </row>
    <row r="9" spans="2:5">
      <c r="B9" s="61" t="s">
        <v>74</v>
      </c>
      <c r="C9" s="58">
        <f>(C16+C19)/C18</f>
        <v>1313.9394268207059</v>
      </c>
      <c r="D9" s="62" t="s">
        <v>73</v>
      </c>
      <c r="E9" s="63" t="s">
        <v>72</v>
      </c>
    </row>
    <row r="10" spans="2:5">
      <c r="B10" s="58" t="s">
        <v>71</v>
      </c>
      <c r="C10" s="58">
        <f>C19/C18</f>
        <v>536.01994638411952</v>
      </c>
      <c r="D10" s="59" t="s">
        <v>70</v>
      </c>
      <c r="E10" s="60" t="s">
        <v>69</v>
      </c>
    </row>
    <row r="11" spans="2:5">
      <c r="B11" s="61" t="s">
        <v>68</v>
      </c>
      <c r="C11" s="58">
        <f>C19/C20</f>
        <v>0.58823717506886963</v>
      </c>
      <c r="D11" s="62" t="s">
        <v>67</v>
      </c>
      <c r="E11" s="63" t="s">
        <v>92</v>
      </c>
    </row>
    <row r="12" spans="2:5">
      <c r="B12" s="58" t="s">
        <v>147</v>
      </c>
      <c r="C12" s="58">
        <f>C22/C24</f>
        <v>2.0885915000000002</v>
      </c>
      <c r="D12" s="59" t="s">
        <v>152</v>
      </c>
      <c r="E12" s="60" t="s">
        <v>153</v>
      </c>
    </row>
    <row r="13" spans="2:5">
      <c r="B13" s="61" t="s">
        <v>150</v>
      </c>
      <c r="C13" s="58">
        <f>C22/C23</f>
        <v>83.543660000000003</v>
      </c>
      <c r="D13" s="62" t="s">
        <v>148</v>
      </c>
      <c r="E13" s="63" t="s">
        <v>149</v>
      </c>
    </row>
    <row r="14" spans="2:5">
      <c r="B14" s="58" t="s">
        <v>154</v>
      </c>
      <c r="C14" s="58"/>
      <c r="D14" s="59" t="s">
        <v>148</v>
      </c>
      <c r="E14" s="60" t="s">
        <v>163</v>
      </c>
    </row>
    <row r="16" spans="2:5">
      <c r="B16" s="64" t="s">
        <v>141</v>
      </c>
      <c r="C16" s="64">
        <f>DATI!G9</f>
        <v>24375329</v>
      </c>
    </row>
    <row r="17" spans="2:4">
      <c r="B17" s="64" t="s">
        <v>85</v>
      </c>
      <c r="C17" s="64">
        <f>DATI!D40</f>
        <v>1748649</v>
      </c>
    </row>
    <row r="18" spans="2:4">
      <c r="B18" s="64" t="s">
        <v>142</v>
      </c>
      <c r="C18" s="64">
        <f>DATI!D58</f>
        <v>31334</v>
      </c>
    </row>
    <row r="19" spans="2:4">
      <c r="B19" s="64" t="s">
        <v>143</v>
      </c>
      <c r="C19" s="64">
        <f>DATI!C14+DATI!C15+DATI!C16+DATI!C17</f>
        <v>16795649</v>
      </c>
    </row>
    <row r="20" spans="2:4">
      <c r="B20" s="64" t="s">
        <v>144</v>
      </c>
      <c r="C20" s="64">
        <f>DATI!D23</f>
        <v>28552512</v>
      </c>
    </row>
    <row r="22" spans="2:4">
      <c r="B22" s="64" t="s">
        <v>145</v>
      </c>
      <c r="C22" s="64">
        <f>DATI!G4</f>
        <v>4177183</v>
      </c>
    </row>
    <row r="23" spans="2:4">
      <c r="B23" s="64" t="s">
        <v>146</v>
      </c>
      <c r="C23" s="64">
        <v>50000</v>
      </c>
    </row>
    <row r="24" spans="2:4">
      <c r="B24" s="64" t="s">
        <v>151</v>
      </c>
      <c r="C24" s="64">
        <f>DATI!F5</f>
        <v>2000000</v>
      </c>
    </row>
    <row r="26" spans="2:4">
      <c r="B26" s="64" t="s">
        <v>155</v>
      </c>
      <c r="C26" s="16"/>
      <c r="D26" s="28"/>
    </row>
    <row r="27" spans="2:4">
      <c r="B27" s="64" t="s">
        <v>156</v>
      </c>
      <c r="C27" s="16"/>
      <c r="D27" s="28"/>
    </row>
    <row r="28" spans="2:4">
      <c r="B28" s="64" t="s">
        <v>157</v>
      </c>
      <c r="C28" s="16"/>
      <c r="D28" s="28"/>
    </row>
    <row r="29" spans="2:4">
      <c r="B29" s="82" t="s">
        <v>158</v>
      </c>
      <c r="C29" s="83"/>
      <c r="D29" s="16">
        <f>C26+C27+C28</f>
        <v>0</v>
      </c>
    </row>
    <row r="31" spans="2:4">
      <c r="B31" s="64" t="s">
        <v>161</v>
      </c>
      <c r="C31" s="16"/>
      <c r="D31" s="28"/>
    </row>
    <row r="32" spans="2:4">
      <c r="B32" s="64" t="s">
        <v>159</v>
      </c>
      <c r="C32" s="16"/>
      <c r="D32" s="28"/>
    </row>
    <row r="33" spans="2:4">
      <c r="B33" s="64" t="s">
        <v>160</v>
      </c>
      <c r="C33" s="16"/>
      <c r="D33" s="28"/>
    </row>
    <row r="34" spans="2:4">
      <c r="B34" s="82" t="s">
        <v>162</v>
      </c>
      <c r="C34" s="83"/>
      <c r="D34" s="16"/>
    </row>
  </sheetData>
  <mergeCells count="2">
    <mergeCell ref="B29:C29"/>
    <mergeCell ref="B34:C34"/>
  </mergeCells>
  <pageMargins left="0.7" right="0.7" top="0.75" bottom="0.75" header="0.3" footer="0.3"/>
  <pageSetup paperSize="9" scale="84"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F383-8D5F-B144-AB14-E6F06A350BD7}">
  <sheetPr>
    <tabColor rgb="FF00B050"/>
  </sheetPr>
  <dimension ref="A1:K35"/>
  <sheetViews>
    <sheetView showGridLines="0" workbookViewId="0">
      <selection activeCell="G16" sqref="G16"/>
    </sheetView>
  </sheetViews>
  <sheetFormatPr baseColWidth="10" defaultColWidth="11" defaultRowHeight="16"/>
  <cols>
    <col min="2" max="2" width="131.6640625" customWidth="1"/>
    <col min="4" max="4" width="11" customWidth="1"/>
  </cols>
  <sheetData>
    <row r="1" spans="1:11" ht="19">
      <c r="B1" s="13"/>
    </row>
    <row r="2" spans="1:11" ht="66" customHeight="1">
      <c r="A2" s="14"/>
      <c r="B2" s="15"/>
      <c r="C2" s="14"/>
      <c r="D2" s="14"/>
    </row>
    <row r="3" spans="1:11" ht="19">
      <c r="A3" s="14"/>
      <c r="B3" s="18" t="s">
        <v>62</v>
      </c>
      <c r="C3" s="84"/>
      <c r="D3" s="85"/>
    </row>
    <row r="4" spans="1:11" ht="18">
      <c r="A4" s="14"/>
      <c r="B4" s="17" t="s">
        <v>7</v>
      </c>
      <c r="C4" s="83"/>
      <c r="D4" s="83"/>
      <c r="E4" s="83"/>
      <c r="F4" s="83"/>
      <c r="G4" s="83"/>
      <c r="H4" s="83"/>
      <c r="I4" s="83"/>
      <c r="J4" s="83"/>
      <c r="K4" s="83"/>
    </row>
    <row r="5" spans="1:11" ht="18">
      <c r="A5" s="14"/>
      <c r="B5" s="17" t="s">
        <v>8</v>
      </c>
      <c r="C5" s="88"/>
      <c r="D5" s="89"/>
    </row>
    <row r="6" spans="1:11" ht="18">
      <c r="A6" s="14"/>
      <c r="B6" s="17" t="s">
        <v>9</v>
      </c>
      <c r="C6" s="88"/>
      <c r="D6" s="89"/>
    </row>
    <row r="7" spans="1:11" ht="18">
      <c r="A7" s="14"/>
      <c r="B7" s="17" t="s">
        <v>10</v>
      </c>
      <c r="C7" s="88"/>
      <c r="D7" s="89"/>
    </row>
    <row r="8" spans="1:11" ht="18">
      <c r="A8" s="14"/>
      <c r="B8" s="17" t="s">
        <v>11</v>
      </c>
      <c r="C8" s="19" t="s">
        <v>63</v>
      </c>
      <c r="D8" s="19" t="s">
        <v>64</v>
      </c>
    </row>
    <row r="9" spans="1:11" ht="18">
      <c r="A9" s="14"/>
      <c r="B9" s="17" t="s">
        <v>12</v>
      </c>
      <c r="C9" s="83"/>
      <c r="D9" s="83"/>
      <c r="E9" s="83"/>
      <c r="F9" s="83"/>
      <c r="G9" s="83"/>
      <c r="H9" s="83"/>
      <c r="I9" s="83"/>
      <c r="J9" s="83"/>
      <c r="K9" s="83"/>
    </row>
    <row r="10" spans="1:11" ht="18">
      <c r="A10" s="14"/>
      <c r="B10" s="17" t="s">
        <v>13</v>
      </c>
      <c r="C10" s="83"/>
      <c r="D10" s="83"/>
      <c r="E10" s="83"/>
      <c r="F10" s="83"/>
      <c r="G10" s="83"/>
      <c r="H10" s="83"/>
      <c r="I10" s="83"/>
      <c r="J10" s="83"/>
      <c r="K10" s="83"/>
    </row>
    <row r="11" spans="1:11" ht="18">
      <c r="A11" s="14"/>
      <c r="B11" s="17" t="s">
        <v>14</v>
      </c>
      <c r="C11" s="83"/>
      <c r="D11" s="83"/>
      <c r="E11" s="83"/>
      <c r="F11" s="83"/>
      <c r="G11" s="83"/>
      <c r="H11" s="83"/>
      <c r="I11" s="83"/>
      <c r="J11" s="83"/>
      <c r="K11" s="83"/>
    </row>
    <row r="12" spans="1:11" ht="18">
      <c r="A12" s="14"/>
      <c r="B12" s="17" t="s">
        <v>15</v>
      </c>
      <c r="C12" s="20" t="s">
        <v>63</v>
      </c>
      <c r="D12" s="20" t="s">
        <v>64</v>
      </c>
    </row>
    <row r="13" spans="1:11" ht="18">
      <c r="A13" s="14"/>
      <c r="B13" s="17" t="s">
        <v>16</v>
      </c>
      <c r="C13" s="16"/>
      <c r="D13" s="16"/>
    </row>
    <row r="14" spans="1:11" ht="18">
      <c r="A14" s="14"/>
      <c r="B14" s="17" t="s">
        <v>17</v>
      </c>
      <c r="C14" s="16"/>
      <c r="D14" s="16"/>
    </row>
    <row r="15" spans="1:11" ht="18">
      <c r="A15" s="14"/>
      <c r="B15" s="17" t="s">
        <v>18</v>
      </c>
      <c r="C15" s="16"/>
      <c r="D15" s="16"/>
    </row>
    <row r="16" spans="1:11" ht="18">
      <c r="A16" s="14"/>
      <c r="B16" s="17" t="s">
        <v>19</v>
      </c>
      <c r="C16" s="16"/>
      <c r="D16" s="16"/>
    </row>
    <row r="17" spans="1:4" ht="18">
      <c r="A17" s="14"/>
      <c r="B17" s="17" t="s">
        <v>20</v>
      </c>
      <c r="C17" s="16"/>
      <c r="D17" s="16"/>
    </row>
    <row r="18" spans="1:4" ht="18">
      <c r="A18" s="14"/>
      <c r="B18" s="17" t="s">
        <v>21</v>
      </c>
      <c r="C18" s="16"/>
      <c r="D18" s="16"/>
    </row>
    <row r="19" spans="1:4" ht="18">
      <c r="A19" s="14"/>
      <c r="B19" s="17" t="s">
        <v>22</v>
      </c>
      <c r="C19" s="16"/>
      <c r="D19" s="16"/>
    </row>
    <row r="20" spans="1:4" ht="18">
      <c r="A20" s="14"/>
      <c r="B20" s="17" t="s">
        <v>23</v>
      </c>
      <c r="C20" s="16"/>
      <c r="D20" s="16"/>
    </row>
    <row r="21" spans="1:4" ht="18">
      <c r="A21" s="14"/>
      <c r="B21" s="17" t="s">
        <v>24</v>
      </c>
      <c r="C21" s="16"/>
      <c r="D21" s="16"/>
    </row>
    <row r="22" spans="1:4" ht="18">
      <c r="A22" s="14"/>
      <c r="B22" s="17" t="s">
        <v>25</v>
      </c>
      <c r="C22" s="16"/>
      <c r="D22" s="16"/>
    </row>
    <row r="23" spans="1:4" ht="18">
      <c r="A23" s="14"/>
      <c r="B23" s="17" t="s">
        <v>26</v>
      </c>
      <c r="C23" s="16"/>
      <c r="D23" s="16"/>
    </row>
    <row r="24" spans="1:4" ht="18">
      <c r="A24" s="14"/>
      <c r="B24" s="17" t="s">
        <v>27</v>
      </c>
      <c r="C24" s="16"/>
      <c r="D24" s="16"/>
    </row>
    <row r="25" spans="1:4" ht="18">
      <c r="A25" s="14"/>
      <c r="B25" s="17" t="s">
        <v>28</v>
      </c>
      <c r="C25" s="16"/>
      <c r="D25" s="16"/>
    </row>
    <row r="26" spans="1:4" ht="18">
      <c r="A26" s="14"/>
      <c r="B26" s="17" t="s">
        <v>29</v>
      </c>
      <c r="C26" s="16"/>
      <c r="D26" s="16"/>
    </row>
    <row r="27" spans="1:4" ht="18">
      <c r="A27" s="14"/>
      <c r="B27" s="17" t="s">
        <v>30</v>
      </c>
      <c r="C27" s="16"/>
      <c r="D27" s="16"/>
    </row>
    <row r="28" spans="1:4" ht="18">
      <c r="A28" s="14"/>
      <c r="B28" s="17" t="s">
        <v>31</v>
      </c>
      <c r="C28" s="16"/>
      <c r="D28" s="16"/>
    </row>
    <row r="29" spans="1:4" ht="18">
      <c r="A29" s="14"/>
      <c r="B29" s="17" t="s">
        <v>32</v>
      </c>
      <c r="C29" s="16"/>
      <c r="D29" s="16"/>
    </row>
    <row r="30" spans="1:4" ht="18">
      <c r="A30" s="14"/>
      <c r="B30" s="17" t="s">
        <v>33</v>
      </c>
      <c r="C30" s="16"/>
      <c r="D30" s="16"/>
    </row>
    <row r="31" spans="1:4" ht="18">
      <c r="A31" s="14"/>
      <c r="B31" s="17" t="s">
        <v>34</v>
      </c>
      <c r="C31" s="16"/>
      <c r="D31" s="16"/>
    </row>
    <row r="32" spans="1:4" ht="18">
      <c r="A32" s="14"/>
      <c r="B32" s="17" t="s">
        <v>35</v>
      </c>
      <c r="C32" s="86" t="s">
        <v>61</v>
      </c>
      <c r="D32" s="87"/>
    </row>
    <row r="33" spans="1:4" ht="18">
      <c r="A33" s="14"/>
      <c r="B33" s="17" t="s">
        <v>36</v>
      </c>
      <c r="C33" s="21" t="s">
        <v>63</v>
      </c>
      <c r="D33" s="21" t="s">
        <v>64</v>
      </c>
    </row>
    <row r="34" spans="1:4" ht="18">
      <c r="A34" s="14"/>
      <c r="B34" s="17" t="s">
        <v>37</v>
      </c>
      <c r="C34" s="21" t="s">
        <v>63</v>
      </c>
      <c r="D34" s="21" t="s">
        <v>64</v>
      </c>
    </row>
    <row r="35" spans="1:4" ht="19">
      <c r="B35" s="13"/>
    </row>
  </sheetData>
  <mergeCells count="7">
    <mergeCell ref="C3:D3"/>
    <mergeCell ref="C32:D32"/>
    <mergeCell ref="C4:K4"/>
    <mergeCell ref="C5:D5"/>
    <mergeCell ref="C6:D6"/>
    <mergeCell ref="C7:D7"/>
    <mergeCell ref="C9:K11"/>
  </mergeCells>
  <hyperlinks>
    <hyperlink ref="C32" location="'TEST  RISANAMENTO'!A1" display="VAI AL TEST" xr:uid="{B805F8F9-F73F-8243-99D4-510A945D14BF}"/>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8986F-6E0B-0246-B1ED-AB479F9A4429}">
  <sheetPr>
    <tabColor rgb="FFFFC000"/>
  </sheetPr>
  <dimension ref="A1:J28"/>
  <sheetViews>
    <sheetView showGridLines="0" topLeftCell="A15" zoomScale="140" zoomScaleNormal="140" workbookViewId="0">
      <selection activeCell="C9" sqref="C9"/>
    </sheetView>
  </sheetViews>
  <sheetFormatPr baseColWidth="10" defaultColWidth="11" defaultRowHeight="16"/>
  <cols>
    <col min="1" max="1" width="35" customWidth="1"/>
    <col min="2" max="2" width="54.6640625" customWidth="1"/>
    <col min="3" max="3" width="14" customWidth="1"/>
    <col min="4" max="4" width="9" customWidth="1"/>
    <col min="5" max="5" width="14" customWidth="1"/>
    <col min="6" max="6" width="14.33203125" customWidth="1"/>
    <col min="7" max="7" width="12.33203125" customWidth="1"/>
    <col min="8" max="8" width="12.5" customWidth="1"/>
    <col min="9" max="9" width="15.1640625" customWidth="1"/>
    <col min="10" max="10" width="13.6640625" customWidth="1"/>
  </cols>
  <sheetData>
    <row r="1" spans="1:10">
      <c r="A1" s="123"/>
      <c r="B1" s="124"/>
      <c r="C1" s="124"/>
      <c r="D1" s="124"/>
      <c r="E1" s="124"/>
      <c r="F1" s="124"/>
      <c r="G1" s="124"/>
      <c r="H1" s="124"/>
      <c r="I1" s="124"/>
      <c r="J1" s="125"/>
    </row>
    <row r="2" spans="1:10" ht="54" customHeight="1">
      <c r="A2" s="97"/>
      <c r="B2" s="126"/>
      <c r="C2" s="126"/>
      <c r="D2" s="126"/>
      <c r="E2" s="126"/>
      <c r="F2" s="126"/>
      <c r="G2" s="126"/>
      <c r="H2" s="126"/>
      <c r="I2" s="126"/>
      <c r="J2" s="98"/>
    </row>
    <row r="3" spans="1:10">
      <c r="A3" s="127" t="s">
        <v>56</v>
      </c>
      <c r="B3" s="127"/>
      <c r="C3" s="127"/>
      <c r="D3" s="127"/>
      <c r="E3" s="127"/>
      <c r="F3" s="127"/>
      <c r="G3" s="127"/>
      <c r="H3" s="127"/>
      <c r="I3" s="127"/>
      <c r="J3" s="127"/>
    </row>
    <row r="4" spans="1:10">
      <c r="A4" s="127"/>
      <c r="B4" s="127"/>
      <c r="C4" s="127"/>
      <c r="D4" s="127"/>
      <c r="E4" s="127"/>
      <c r="F4" s="127"/>
      <c r="G4" s="127"/>
      <c r="H4" s="127"/>
      <c r="I4" s="127"/>
      <c r="J4" s="127"/>
    </row>
    <row r="5" spans="1:10">
      <c r="A5" s="127"/>
      <c r="B5" s="127"/>
      <c r="C5" s="127"/>
      <c r="D5" s="127"/>
      <c r="E5" s="127"/>
      <c r="F5" s="127"/>
      <c r="G5" s="127"/>
      <c r="H5" s="127"/>
      <c r="I5" s="127"/>
      <c r="J5" s="127"/>
    </row>
    <row r="6" spans="1:10">
      <c r="A6" s="127"/>
      <c r="B6" s="127"/>
      <c r="C6" s="127"/>
      <c r="D6" s="127"/>
      <c r="E6" s="127"/>
      <c r="F6" s="127"/>
      <c r="G6" s="127"/>
      <c r="H6" s="127"/>
      <c r="I6" s="127"/>
      <c r="J6" s="127"/>
    </row>
    <row r="7" spans="1:10">
      <c r="A7" s="99" t="s">
        <v>42</v>
      </c>
      <c r="B7" s="100"/>
      <c r="C7" s="103" t="s">
        <v>47</v>
      </c>
      <c r="D7" s="5" t="s">
        <v>55</v>
      </c>
      <c r="E7" s="5" t="s">
        <v>53</v>
      </c>
      <c r="F7" s="105" t="s">
        <v>44</v>
      </c>
      <c r="G7" s="105"/>
      <c r="H7" s="105"/>
      <c r="I7" s="105"/>
      <c r="J7" s="105"/>
    </row>
    <row r="8" spans="1:10">
      <c r="A8" s="101"/>
      <c r="B8" s="102"/>
      <c r="C8" s="104"/>
      <c r="D8" s="6" t="s">
        <v>52</v>
      </c>
      <c r="E8" s="6" t="s">
        <v>54</v>
      </c>
      <c r="F8" s="4" t="s">
        <v>45</v>
      </c>
      <c r="G8" s="4" t="s">
        <v>46</v>
      </c>
      <c r="H8" s="4" t="s">
        <v>48</v>
      </c>
      <c r="I8" s="4" t="s">
        <v>49</v>
      </c>
      <c r="J8" s="4" t="s">
        <v>50</v>
      </c>
    </row>
    <row r="9" spans="1:10">
      <c r="A9" s="111" t="s">
        <v>51</v>
      </c>
      <c r="B9" s="1" t="s">
        <v>38</v>
      </c>
      <c r="C9" s="2">
        <v>115000</v>
      </c>
      <c r="D9" s="7">
        <v>0</v>
      </c>
      <c r="E9" s="2">
        <f>-(C9*D9-C9)</f>
        <v>115000</v>
      </c>
      <c r="F9" s="2">
        <f>C9/5</f>
        <v>23000</v>
      </c>
      <c r="G9" s="2">
        <f>F9</f>
        <v>23000</v>
      </c>
      <c r="H9" s="2">
        <f>G9</f>
        <v>23000</v>
      </c>
      <c r="I9" s="2">
        <f>H9</f>
        <v>23000</v>
      </c>
      <c r="J9" s="2">
        <f>I9</f>
        <v>23000</v>
      </c>
    </row>
    <row r="10" spans="1:10">
      <c r="A10" s="112"/>
      <c r="B10" s="1" t="s">
        <v>0</v>
      </c>
      <c r="C10" s="2">
        <v>30000</v>
      </c>
      <c r="D10" s="7">
        <v>0.3</v>
      </c>
      <c r="E10" s="2">
        <f>-(C10*D10-C10)</f>
        <v>21000</v>
      </c>
      <c r="F10" s="2">
        <f>E10</f>
        <v>21000</v>
      </c>
      <c r="G10" s="2">
        <v>0</v>
      </c>
      <c r="H10" s="2"/>
      <c r="I10" s="2"/>
      <c r="J10" s="2"/>
    </row>
    <row r="11" spans="1:10">
      <c r="A11" s="112"/>
      <c r="B11" s="1" t="s">
        <v>39</v>
      </c>
      <c r="C11" s="2">
        <v>50000</v>
      </c>
      <c r="D11" s="7">
        <v>0</v>
      </c>
      <c r="E11" s="2">
        <f t="shared" ref="E11" si="0">-(C11*D11-C11)</f>
        <v>50000</v>
      </c>
      <c r="F11" s="2">
        <f>E11</f>
        <v>50000</v>
      </c>
      <c r="G11" s="2">
        <v>0</v>
      </c>
      <c r="H11" s="2"/>
      <c r="I11" s="2"/>
      <c r="J11" s="2"/>
    </row>
    <row r="12" spans="1:10">
      <c r="A12" s="112"/>
      <c r="B12" s="1" t="s">
        <v>1</v>
      </c>
      <c r="C12" s="2">
        <v>10000</v>
      </c>
      <c r="D12" s="93"/>
      <c r="E12" s="94"/>
      <c r="F12" s="2">
        <f>C12</f>
        <v>10000</v>
      </c>
      <c r="G12" s="2">
        <v>10000</v>
      </c>
      <c r="H12" s="90"/>
      <c r="I12" s="91"/>
      <c r="J12" s="92"/>
    </row>
    <row r="13" spans="1:10">
      <c r="A13" s="112"/>
      <c r="B13" s="1" t="s">
        <v>40</v>
      </c>
      <c r="C13" s="2">
        <v>15000</v>
      </c>
      <c r="D13" s="95"/>
      <c r="E13" s="96"/>
      <c r="F13" s="2">
        <v>3000</v>
      </c>
      <c r="G13" s="2">
        <v>3000</v>
      </c>
      <c r="H13" s="2">
        <v>3000</v>
      </c>
      <c r="I13" s="2">
        <v>3000</v>
      </c>
      <c r="J13" s="2">
        <v>3000</v>
      </c>
    </row>
    <row r="14" spans="1:10">
      <c r="A14" s="112"/>
      <c r="B14" s="116" t="s">
        <v>58</v>
      </c>
      <c r="C14" s="106">
        <v>100000</v>
      </c>
      <c r="D14" s="95"/>
      <c r="E14" s="96"/>
      <c r="F14" s="106">
        <f>C14</f>
        <v>100000</v>
      </c>
      <c r="G14" s="106"/>
      <c r="H14" s="106"/>
      <c r="I14" s="106"/>
      <c r="J14" s="106"/>
    </row>
    <row r="15" spans="1:10">
      <c r="A15" s="112"/>
      <c r="B15" s="117"/>
      <c r="C15" s="107"/>
      <c r="D15" s="95"/>
      <c r="E15" s="96"/>
      <c r="F15" s="107"/>
      <c r="G15" s="107"/>
      <c r="H15" s="107"/>
      <c r="I15" s="107"/>
      <c r="J15" s="107"/>
    </row>
    <row r="16" spans="1:10" ht="23.75" customHeight="1">
      <c r="A16" s="112"/>
      <c r="B16" s="118"/>
      <c r="C16" s="108"/>
      <c r="D16" s="95"/>
      <c r="E16" s="96"/>
      <c r="F16" s="108"/>
      <c r="G16" s="108"/>
      <c r="H16" s="108"/>
      <c r="I16" s="108"/>
      <c r="J16" s="108"/>
    </row>
    <row r="17" spans="1:10">
      <c r="A17" s="112"/>
      <c r="B17" s="1" t="s">
        <v>2</v>
      </c>
      <c r="C17" s="2">
        <v>0</v>
      </c>
      <c r="D17" s="95"/>
      <c r="E17" s="96"/>
      <c r="F17" s="2">
        <f>C17</f>
        <v>0</v>
      </c>
      <c r="G17" s="2"/>
      <c r="H17" s="2"/>
      <c r="I17" s="2"/>
      <c r="J17" s="2"/>
    </row>
    <row r="18" spans="1:10">
      <c r="A18" s="112"/>
      <c r="B18" s="119" t="s">
        <v>59</v>
      </c>
      <c r="C18" s="106">
        <v>0</v>
      </c>
      <c r="D18" s="95"/>
      <c r="E18" s="96"/>
      <c r="F18" s="106">
        <f>C18</f>
        <v>0</v>
      </c>
      <c r="G18" s="106"/>
      <c r="H18" s="106"/>
      <c r="I18" s="106"/>
      <c r="J18" s="106"/>
    </row>
    <row r="19" spans="1:10">
      <c r="A19" s="112"/>
      <c r="B19" s="120"/>
      <c r="C19" s="108"/>
      <c r="D19" s="95"/>
      <c r="E19" s="96"/>
      <c r="F19" s="108"/>
      <c r="G19" s="108"/>
      <c r="H19" s="108"/>
      <c r="I19" s="108"/>
      <c r="J19" s="108"/>
    </row>
    <row r="20" spans="1:10">
      <c r="A20" s="113"/>
      <c r="B20" s="10" t="s">
        <v>3</v>
      </c>
      <c r="C20" s="9">
        <f>C9+C10+C11+C12+C13-C14-C17-C18</f>
        <v>120000</v>
      </c>
      <c r="D20" s="95"/>
      <c r="E20" s="96"/>
      <c r="F20" s="9">
        <f t="shared" ref="F20:J20" si="1">F9+F10+F11+F12+F13-F14-F17-F18</f>
        <v>7000</v>
      </c>
      <c r="G20" s="9">
        <f t="shared" si="1"/>
        <v>36000</v>
      </c>
      <c r="H20" s="9">
        <f t="shared" si="1"/>
        <v>26000</v>
      </c>
      <c r="I20" s="9">
        <f t="shared" si="1"/>
        <v>26000</v>
      </c>
      <c r="J20" s="9">
        <f t="shared" si="1"/>
        <v>26000</v>
      </c>
    </row>
    <row r="21" spans="1:10">
      <c r="A21" s="114" t="s">
        <v>41</v>
      </c>
      <c r="B21" s="121" t="s">
        <v>60</v>
      </c>
      <c r="C21" s="109">
        <v>40000</v>
      </c>
      <c r="D21" s="95"/>
      <c r="E21" s="96"/>
      <c r="F21" s="109">
        <v>40000</v>
      </c>
      <c r="G21" s="109">
        <v>40000</v>
      </c>
      <c r="H21" s="109">
        <v>50000</v>
      </c>
      <c r="I21" s="109">
        <v>50000</v>
      </c>
      <c r="J21" s="109">
        <f>I21</f>
        <v>50000</v>
      </c>
    </row>
    <row r="22" spans="1:10">
      <c r="A22" s="114"/>
      <c r="B22" s="122"/>
      <c r="C22" s="110"/>
      <c r="D22" s="95"/>
      <c r="E22" s="96"/>
      <c r="F22" s="110"/>
      <c r="G22" s="110"/>
      <c r="H22" s="110"/>
      <c r="I22" s="110"/>
      <c r="J22" s="110"/>
    </row>
    <row r="23" spans="1:10">
      <c r="A23" s="114"/>
      <c r="B23" s="3" t="s">
        <v>4</v>
      </c>
      <c r="C23" s="2">
        <v>2000</v>
      </c>
      <c r="D23" s="95"/>
      <c r="E23" s="96"/>
      <c r="F23" s="2">
        <f>C23</f>
        <v>2000</v>
      </c>
      <c r="G23" s="2">
        <v>2000</v>
      </c>
      <c r="H23" s="2">
        <v>2000</v>
      </c>
      <c r="I23" s="2">
        <v>2000</v>
      </c>
      <c r="J23" s="2">
        <v>2000</v>
      </c>
    </row>
    <row r="24" spans="1:10">
      <c r="A24" s="114"/>
      <c r="B24" s="3" t="s">
        <v>5</v>
      </c>
      <c r="C24" s="2">
        <f>C21*28/100</f>
        <v>11200</v>
      </c>
      <c r="D24" s="95"/>
      <c r="E24" s="96"/>
      <c r="F24" s="2">
        <f>F21*28/100</f>
        <v>11200</v>
      </c>
      <c r="G24" s="2">
        <f t="shared" ref="G24:J24" si="2">G21*28/100</f>
        <v>11200</v>
      </c>
      <c r="H24" s="2">
        <f t="shared" si="2"/>
        <v>14000</v>
      </c>
      <c r="I24" s="2">
        <f t="shared" si="2"/>
        <v>14000</v>
      </c>
      <c r="J24" s="2">
        <f t="shared" si="2"/>
        <v>14000</v>
      </c>
    </row>
    <row r="25" spans="1:10">
      <c r="A25" s="114"/>
      <c r="B25" s="23" t="s">
        <v>65</v>
      </c>
      <c r="C25" s="22"/>
      <c r="D25" s="95"/>
      <c r="E25" s="96"/>
      <c r="F25" s="22"/>
      <c r="G25" s="22">
        <f>F26-F20</f>
        <v>19800</v>
      </c>
      <c r="H25" s="22">
        <f>G26-G20</f>
        <v>10600</v>
      </c>
      <c r="I25" s="22">
        <f>H26-H20</f>
        <v>18600</v>
      </c>
      <c r="J25" s="22">
        <f>I26-I20</f>
        <v>26600</v>
      </c>
    </row>
    <row r="26" spans="1:10">
      <c r="A26" s="115"/>
      <c r="B26" s="8" t="s">
        <v>6</v>
      </c>
      <c r="C26" s="9">
        <f>C21-C23-C24</f>
        <v>26800</v>
      </c>
      <c r="D26" s="95"/>
      <c r="E26" s="96"/>
      <c r="F26" s="9">
        <f>F21-F23-F24</f>
        <v>26800</v>
      </c>
      <c r="G26" s="9">
        <f>G21-G23-G24+G25</f>
        <v>46600</v>
      </c>
      <c r="H26" s="9">
        <f t="shared" ref="H26:J26" si="3">H21-H23-H24+H25</f>
        <v>44600</v>
      </c>
      <c r="I26" s="9">
        <f t="shared" si="3"/>
        <v>52600</v>
      </c>
      <c r="J26" s="9">
        <f t="shared" si="3"/>
        <v>60600</v>
      </c>
    </row>
    <row r="27" spans="1:10" ht="40" customHeight="1">
      <c r="A27" s="88"/>
      <c r="B27" s="11" t="s">
        <v>43</v>
      </c>
      <c r="C27" s="12">
        <f>C20/C26</f>
        <v>4.4776119402985071</v>
      </c>
      <c r="D27" s="97"/>
      <c r="E27" s="98"/>
      <c r="F27" s="12">
        <f>F20/F26</f>
        <v>0.26119402985074625</v>
      </c>
      <c r="G27" s="12">
        <f>G20/G26</f>
        <v>0.77253218884120167</v>
      </c>
      <c r="H27" s="12">
        <f>H20/H26</f>
        <v>0.5829596412556054</v>
      </c>
      <c r="I27" s="12">
        <f>I20/I26</f>
        <v>0.49429657794676807</v>
      </c>
      <c r="J27" s="12">
        <f>J20/J26</f>
        <v>0.42904290429042902</v>
      </c>
    </row>
    <row r="28" spans="1:10" ht="40" customHeight="1">
      <c r="A28" s="114" t="s">
        <v>57</v>
      </c>
      <c r="B28" s="114"/>
      <c r="C28" s="114"/>
      <c r="D28" s="114"/>
      <c r="E28" s="114"/>
      <c r="F28" s="114"/>
      <c r="G28" s="114"/>
      <c r="H28" s="114"/>
      <c r="I28" s="114"/>
      <c r="J28" s="114"/>
    </row>
  </sheetData>
  <mergeCells count="31">
    <mergeCell ref="A1:J2"/>
    <mergeCell ref="A28:J28"/>
    <mergeCell ref="G14:G16"/>
    <mergeCell ref="H14:H16"/>
    <mergeCell ref="I14:I16"/>
    <mergeCell ref="J14:J16"/>
    <mergeCell ref="F18:F19"/>
    <mergeCell ref="G18:G19"/>
    <mergeCell ref="H18:H19"/>
    <mergeCell ref="I18:I19"/>
    <mergeCell ref="J18:J19"/>
    <mergeCell ref="G21:G22"/>
    <mergeCell ref="H21:H22"/>
    <mergeCell ref="I21:I22"/>
    <mergeCell ref="J21:J22"/>
    <mergeCell ref="A3:J6"/>
    <mergeCell ref="H12:J12"/>
    <mergeCell ref="D12:E27"/>
    <mergeCell ref="A7:B8"/>
    <mergeCell ref="C7:C8"/>
    <mergeCell ref="F7:J7"/>
    <mergeCell ref="F14:F16"/>
    <mergeCell ref="C14:C16"/>
    <mergeCell ref="C18:C19"/>
    <mergeCell ref="C21:C22"/>
    <mergeCell ref="A9:A20"/>
    <mergeCell ref="A21:A27"/>
    <mergeCell ref="B14:B16"/>
    <mergeCell ref="B18:B19"/>
    <mergeCell ref="B21:B22"/>
    <mergeCell ref="F21:F22"/>
  </mergeCells>
  <conditionalFormatting sqref="C27 F27:J27">
    <cfRule type="cellIs" dxfId="2" priority="4" operator="between">
      <formula>1</formula>
      <formula>5</formula>
    </cfRule>
  </conditionalFormatting>
  <conditionalFormatting sqref="C27 F27:J27">
    <cfRule type="cellIs" dxfId="1" priority="1" operator="greaterThan">
      <formula>5</formula>
    </cfRule>
  </conditionalFormatting>
  <conditionalFormatting sqref="C27 F27:J27">
    <cfRule type="cellIs" dxfId="0" priority="2" operator="lessThan">
      <formula>1</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5</vt:i4>
      </vt:variant>
    </vt:vector>
  </HeadingPairs>
  <TitlesOfParts>
    <vt:vector size="5" baseType="lpstr">
      <vt:lpstr>NORMATIVA</vt:lpstr>
      <vt:lpstr>DATI</vt:lpstr>
      <vt:lpstr>Risultati</vt:lpstr>
      <vt:lpstr>CHECK DOCUMENTI ISTANZA</vt:lpstr>
      <vt:lpstr>TEST  RISANAMENTO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2023-03-20T12:18:57Z</cp:lastPrinted>
  <dcterms:created xsi:type="dcterms:W3CDTF">2021-11-01T09:06:54Z</dcterms:created>
  <dcterms:modified xsi:type="dcterms:W3CDTF">2023-03-20T12:36:45Z</dcterms:modified>
</cp:coreProperties>
</file>