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"/>
    </mc:Choice>
  </mc:AlternateContent>
  <xr:revisionPtr revIDLastSave="0" documentId="13_ncr:1_{03E0899B-3C40-4687-A4A8-49F146BA9665}" xr6:coauthVersionLast="47" xr6:coauthVersionMax="47" xr10:uidLastSave="{00000000-0000-0000-0000-000000000000}"/>
  <bookViews>
    <workbookView xWindow="-110" yWindow="-110" windowWidth="19420" windowHeight="10300" activeTab="6" xr2:uid="{A008539B-DA3D-424E-B8E8-1E176CF8482E}"/>
  </bookViews>
  <sheets>
    <sheet name="Sheet1" sheetId="1" r:id="rId1"/>
    <sheet name="Sheet3" sheetId="3" r:id="rId2"/>
    <sheet name="Sheet2" sheetId="2" r:id="rId3"/>
    <sheet name="Sheet4" sheetId="4" r:id="rId4"/>
    <sheet name="Sheet5" sheetId="5" r:id="rId5"/>
    <sheet name="Sheet6" sheetId="6" r:id="rId6"/>
    <sheet name="Sheet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7" l="1"/>
  <c r="G4" i="7"/>
  <c r="M18" i="1"/>
  <c r="J18" i="1"/>
  <c r="I18" i="1"/>
  <c r="F18" i="1"/>
  <c r="H11" i="6"/>
  <c r="D11" i="6"/>
  <c r="F11" i="6"/>
  <c r="G7" i="6"/>
  <c r="F7" i="6"/>
  <c r="K8" i="5"/>
  <c r="M4" i="5"/>
  <c r="G10" i="5"/>
  <c r="K6" i="5"/>
  <c r="G6" i="5"/>
  <c r="K4" i="5"/>
  <c r="J4" i="5"/>
  <c r="C47" i="4"/>
  <c r="D46" i="4"/>
  <c r="C46" i="4" s="1"/>
  <c r="D45" i="4"/>
  <c r="C45" i="4" s="1"/>
  <c r="D44" i="4"/>
  <c r="C44" i="4" s="1"/>
  <c r="D43" i="4"/>
  <c r="C43" i="4" s="1"/>
  <c r="D42" i="4"/>
  <c r="C42" i="4" s="1"/>
  <c r="D41" i="4"/>
  <c r="C41" i="4" s="1"/>
  <c r="D40" i="4"/>
  <c r="C40" i="4" s="1"/>
  <c r="D39" i="4"/>
  <c r="C39" i="4" s="1"/>
  <c r="D38" i="4"/>
  <c r="C38" i="4" s="1"/>
  <c r="D37" i="4"/>
  <c r="C37" i="4" s="1"/>
  <c r="D36" i="4"/>
  <c r="C36" i="4" s="1"/>
  <c r="D35" i="4"/>
  <c r="C35" i="4" s="1"/>
  <c r="D34" i="4"/>
  <c r="C34" i="4" s="1"/>
  <c r="D33" i="4"/>
  <c r="C33" i="4" s="1"/>
  <c r="D32" i="4"/>
  <c r="C32" i="4" s="1"/>
  <c r="D31" i="4"/>
  <c r="C31" i="4" s="1"/>
  <c r="D30" i="4"/>
  <c r="C30" i="4" s="1"/>
  <c r="D29" i="4"/>
  <c r="C29" i="4" s="1"/>
  <c r="D28" i="4"/>
  <c r="C28" i="4" s="1"/>
  <c r="D27" i="4"/>
  <c r="C27" i="4" s="1"/>
  <c r="D26" i="4"/>
  <c r="C26" i="4" s="1"/>
  <c r="D25" i="4"/>
  <c r="C25" i="4" s="1"/>
  <c r="D24" i="4"/>
  <c r="C24" i="4" s="1"/>
  <c r="D23" i="4"/>
  <c r="C23" i="4" s="1"/>
  <c r="D22" i="4"/>
  <c r="C22" i="4" s="1"/>
  <c r="D21" i="4"/>
  <c r="C21" i="4" s="1"/>
  <c r="D20" i="4"/>
  <c r="C20" i="4" s="1"/>
  <c r="D19" i="4"/>
  <c r="C19" i="4" s="1"/>
  <c r="D18" i="4"/>
  <c r="C18" i="4" s="1"/>
  <c r="D17" i="4"/>
  <c r="C17" i="4" s="1"/>
  <c r="D16" i="4"/>
  <c r="C16" i="4" s="1"/>
  <c r="D15" i="4"/>
  <c r="C15" i="4" s="1"/>
  <c r="D14" i="4"/>
  <c r="C14" i="4" s="1"/>
  <c r="D13" i="4"/>
  <c r="C13" i="4" s="1"/>
  <c r="D12" i="4"/>
  <c r="C12" i="4" s="1"/>
  <c r="D11" i="4"/>
  <c r="C11" i="4" s="1"/>
  <c r="C10" i="4"/>
  <c r="J4" i="4"/>
  <c r="K4" i="4" s="1"/>
  <c r="H4" i="4"/>
  <c r="Q4" i="3"/>
  <c r="J11" i="3"/>
  <c r="L12" i="3" s="1"/>
  <c r="L11" i="3"/>
  <c r="O11" i="3" s="1"/>
  <c r="H6" i="3"/>
  <c r="G6" i="3"/>
  <c r="I22" i="2"/>
  <c r="I21" i="2"/>
  <c r="G22" i="2"/>
  <c r="G21" i="2"/>
  <c r="F21" i="2"/>
  <c r="F22" i="2" s="1"/>
  <c r="I19" i="2"/>
  <c r="I18" i="2"/>
  <c r="I17" i="2"/>
  <c r="I16" i="2"/>
  <c r="I15" i="2"/>
  <c r="I14" i="2"/>
  <c r="I13" i="2"/>
  <c r="I12" i="2"/>
  <c r="I11" i="2"/>
  <c r="I10" i="2"/>
  <c r="I9" i="2"/>
  <c r="H20" i="2"/>
  <c r="I20" i="2" s="1"/>
  <c r="H19" i="2"/>
  <c r="H18" i="2"/>
  <c r="H17" i="2"/>
  <c r="H16" i="2"/>
  <c r="H15" i="2"/>
  <c r="H13" i="2"/>
  <c r="H12" i="2"/>
  <c r="H11" i="2"/>
  <c r="H10" i="2"/>
  <c r="H9" i="2"/>
  <c r="H14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F12" i="2"/>
  <c r="F13" i="2" s="1"/>
  <c r="F14" i="2" s="1"/>
  <c r="F15" i="2" s="1"/>
  <c r="F16" i="2" s="1"/>
  <c r="F17" i="2" s="1"/>
  <c r="F18" i="2" s="1"/>
  <c r="F19" i="2" s="1"/>
  <c r="F20" i="2" s="1"/>
  <c r="F11" i="2"/>
  <c r="F10" i="2"/>
  <c r="H5" i="1"/>
  <c r="C6" i="1"/>
  <c r="E5" i="1"/>
  <c r="M11" i="3" l="1"/>
  <c r="N11" i="3"/>
  <c r="H22" i="2"/>
  <c r="H21" i="2"/>
</calcChain>
</file>

<file path=xl/sharedStrings.xml><?xml version="1.0" encoding="utf-8"?>
<sst xmlns="http://schemas.openxmlformats.org/spreadsheetml/2006/main" count="179" uniqueCount="111">
  <si>
    <t>concentrazione</t>
  </si>
  <si>
    <t>oggetti dentro un volume</t>
  </si>
  <si>
    <t>conc=</t>
  </si>
  <si>
    <t>grammi/PM</t>
  </si>
  <si>
    <t>H2O</t>
  </si>
  <si>
    <t>H</t>
  </si>
  <si>
    <t>O</t>
  </si>
  <si>
    <t>CH3COOH</t>
  </si>
  <si>
    <t>C</t>
  </si>
  <si>
    <t>PA</t>
  </si>
  <si>
    <t>A=</t>
  </si>
  <si>
    <t>BxC</t>
  </si>
  <si>
    <t>A</t>
  </si>
  <si>
    <t>B</t>
  </si>
  <si>
    <t>?</t>
  </si>
  <si>
    <t>b</t>
  </si>
  <si>
    <t>c</t>
  </si>
  <si>
    <t>A=BxC</t>
  </si>
  <si>
    <t>a</t>
  </si>
  <si>
    <t>B=A/C</t>
  </si>
  <si>
    <t>C=A/B</t>
  </si>
  <si>
    <r>
      <rPr>
        <sz val="11"/>
        <color rgb="FFFF0000"/>
        <rFont val="Calibri"/>
        <family val="2"/>
        <scheme val="minor"/>
      </rPr>
      <t>moli</t>
    </r>
    <r>
      <rPr>
        <sz val="11"/>
        <color theme="1"/>
        <rFont val="Calibri"/>
        <family val="2"/>
        <scheme val="minor"/>
      </rPr>
      <t>/L</t>
    </r>
  </si>
  <si>
    <r>
      <rPr>
        <sz val="11"/>
        <color rgb="FFFF0000"/>
        <rFont val="Calibri"/>
        <family val="2"/>
        <scheme val="minor"/>
      </rPr>
      <t>MOLI</t>
    </r>
    <r>
      <rPr>
        <sz val="11"/>
        <color theme="1"/>
        <rFont val="Calibri"/>
        <family val="2"/>
        <scheme val="minor"/>
      </rPr>
      <t>=</t>
    </r>
  </si>
  <si>
    <r>
      <t>(</t>
    </r>
    <r>
      <rPr>
        <sz val="11"/>
        <color rgb="FF00B0F0"/>
        <rFont val="Calibri"/>
        <family val="2"/>
        <scheme val="minor"/>
      </rPr>
      <t>grammi/PM</t>
    </r>
    <r>
      <rPr>
        <sz val="11"/>
        <color theme="1"/>
        <rFont val="Calibri"/>
        <family val="2"/>
        <scheme val="minor"/>
      </rPr>
      <t>)/L</t>
    </r>
  </si>
  <si>
    <t>Ass Radiazione</t>
  </si>
  <si>
    <t>Molarita=moli/L</t>
  </si>
  <si>
    <t>Molarita´=Moli/L</t>
  </si>
  <si>
    <t>moli</t>
  </si>
  <si>
    <t>moli di soliuzione</t>
  </si>
  <si>
    <t>dentro=diviso /</t>
  </si>
  <si>
    <t>p=-log</t>
  </si>
  <si>
    <t>p[conc]</t>
  </si>
  <si>
    <t>conc moli/moli tot(L)</t>
  </si>
  <si>
    <t>±</t>
  </si>
  <si>
    <t>media</t>
  </si>
  <si>
    <t>max</t>
  </si>
  <si>
    <t>mg/L</t>
  </si>
  <si>
    <t>min</t>
  </si>
  <si>
    <t>Y=KX+C</t>
  </si>
  <si>
    <t>Y=K*X</t>
  </si>
  <si>
    <r>
      <t>Y=</t>
    </r>
    <r>
      <rPr>
        <sz val="20"/>
        <color rgb="FFFF0000"/>
        <rFont val="Calibri"/>
        <family val="2"/>
        <scheme val="minor"/>
      </rPr>
      <t>K</t>
    </r>
    <r>
      <rPr>
        <sz val="20"/>
        <color theme="1"/>
        <rFont val="Calibri"/>
        <family val="2"/>
        <scheme val="minor"/>
      </rPr>
      <t>X+</t>
    </r>
    <r>
      <rPr>
        <sz val="20"/>
        <color rgb="FFFF0000"/>
        <rFont val="Calibri"/>
        <family val="2"/>
        <scheme val="minor"/>
      </rPr>
      <t>C</t>
    </r>
  </si>
  <si>
    <t>Dev Stand</t>
  </si>
  <si>
    <t>Cl-</t>
  </si>
  <si>
    <t>misura</t>
  </si>
  <si>
    <t>DEV STAND%</t>
  </si>
  <si>
    <t>100 euro</t>
  </si>
  <si>
    <t>1000euro</t>
  </si>
  <si>
    <t>10000euro</t>
  </si>
  <si>
    <t>Campione</t>
  </si>
  <si>
    <t>Segnale ottico</t>
  </si>
  <si>
    <t>colore</t>
  </si>
  <si>
    <t>Err%</t>
  </si>
  <si>
    <t>campione incognito</t>
  </si>
  <si>
    <t>X=(Y-C)/K</t>
  </si>
  <si>
    <t>Y=</t>
  </si>
  <si>
    <t>X*(1/PM)</t>
  </si>
  <si>
    <t>mg/mg =</t>
  </si>
  <si>
    <t>adimensionale</t>
  </si>
  <si>
    <t>L/L =</t>
  </si>
  <si>
    <t>moli/moli=</t>
  </si>
  <si>
    <t>M/M</t>
  </si>
  <si>
    <t>L</t>
  </si>
  <si>
    <t>H2O 100%</t>
  </si>
  <si>
    <t>H2O 90%</t>
  </si>
  <si>
    <t>Densita</t>
  </si>
  <si>
    <t>g/ml</t>
  </si>
  <si>
    <t>mL in un L</t>
  </si>
  <si>
    <t>CH3CH2OH 10%</t>
  </si>
  <si>
    <t>Grammi</t>
  </si>
  <si>
    <t>g/L</t>
  </si>
  <si>
    <t>g/PM</t>
  </si>
  <si>
    <t>PA cl</t>
  </si>
  <si>
    <t>PM</t>
  </si>
  <si>
    <t>Moli in 1L</t>
  </si>
  <si>
    <t>percentuale in moli</t>
  </si>
  <si>
    <t>percentuale in massa</t>
  </si>
  <si>
    <t>C1xV1=C2xV2</t>
  </si>
  <si>
    <t>moli/L</t>
  </si>
  <si>
    <t>C1</t>
  </si>
  <si>
    <t>V1</t>
  </si>
  <si>
    <t>ml</t>
  </si>
  <si>
    <t>mL</t>
  </si>
  <si>
    <t>Vnuovo</t>
  </si>
  <si>
    <t>C2</t>
  </si>
  <si>
    <t>???</t>
  </si>
  <si>
    <t>C2=C1xV1/V2</t>
  </si>
  <si>
    <t>V2=finale</t>
  </si>
  <si>
    <t>NaOH</t>
  </si>
  <si>
    <t>3/1000=X/1</t>
  </si>
  <si>
    <t>mmoli/L</t>
  </si>
  <si>
    <t>mmoli/mL</t>
  </si>
  <si>
    <t>mmoli</t>
  </si>
  <si>
    <t>Acido</t>
  </si>
  <si>
    <t>Acido al punto di equivalenza</t>
  </si>
  <si>
    <t>HCL</t>
  </si>
  <si>
    <t>g</t>
  </si>
  <si>
    <r>
      <rPr>
        <sz val="11"/>
        <color rgb="FFFF0000"/>
        <rFont val="Calibri"/>
        <family val="2"/>
        <scheme val="minor"/>
      </rPr>
      <t>grammi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</si>
  <si>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rgb="FFFF0000"/>
        <rFont val="Calibri"/>
        <family val="2"/>
        <scheme val="minor"/>
      </rPr>
      <t>MOLI</t>
    </r>
    <r>
      <rPr>
        <sz val="11"/>
        <color rgb="FF00B0F0"/>
        <rFont val="Calibri"/>
        <family val="2"/>
        <scheme val="minor"/>
      </rPr>
      <t>*PM</t>
    </r>
  </si>
  <si>
    <t>moli/L=moli/L</t>
  </si>
  <si>
    <t>Y=K*LN(X)</t>
  </si>
  <si>
    <t>E</t>
  </si>
  <si>
    <t>Misura</t>
  </si>
  <si>
    <t>mV</t>
  </si>
  <si>
    <t>Moli/L</t>
  </si>
  <si>
    <t>Conc Cl-</t>
  </si>
  <si>
    <t>Conc Ca2+</t>
  </si>
  <si>
    <t>mMoli/L</t>
  </si>
  <si>
    <t>Conc K+</t>
  </si>
  <si>
    <r>
      <t>A=K*</t>
    </r>
    <r>
      <rPr>
        <sz val="20"/>
        <color rgb="FFFF0000"/>
        <rFont val="Calibri"/>
        <family val="2"/>
        <scheme val="minor"/>
      </rPr>
      <t>Conc</t>
    </r>
  </si>
  <si>
    <r>
      <rPr>
        <sz val="20"/>
        <color rgb="FFFF0000"/>
        <rFont val="Calibri"/>
        <family val="2"/>
        <scheme val="minor"/>
      </rPr>
      <t>E</t>
    </r>
    <r>
      <rPr>
        <sz val="20"/>
        <color theme="1"/>
        <rFont val="Calibri"/>
        <family val="2"/>
        <scheme val="minor"/>
      </rPr>
      <t>=K*Log(</t>
    </r>
    <r>
      <rPr>
        <sz val="20"/>
        <color rgb="FFFF0000"/>
        <rFont val="Calibri"/>
        <family val="2"/>
        <scheme val="minor"/>
      </rPr>
      <t>Conc)</t>
    </r>
  </si>
  <si>
    <t>conc=A/K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</si>
</sst>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1" fontId="0" fillId="0" borderId="0" xfId="0" applyNumberForma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788806677348594"/>
                  <c:y val="-3.29738234576299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5.7884976709914743E-2"/>
                  <c:y val="0.457113291840333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Sheet4!$C$4:$C$8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50</c:v>
                </c:pt>
                <c:pt idx="3">
                  <c:v>85</c:v>
                </c:pt>
                <c:pt idx="4">
                  <c:v>100</c:v>
                </c:pt>
              </c:numCache>
            </c:numRef>
          </c:xVal>
          <c:yVal>
            <c:numRef>
              <c:f>Sheet4!$D$4:$D$8</c:f>
              <c:numCache>
                <c:formatCode>General</c:formatCode>
                <c:ptCount val="5"/>
                <c:pt idx="0">
                  <c:v>0.5</c:v>
                </c:pt>
                <c:pt idx="1">
                  <c:v>1.7</c:v>
                </c:pt>
                <c:pt idx="2">
                  <c:v>2.6</c:v>
                </c:pt>
                <c:pt idx="3">
                  <c:v>3.6</c:v>
                </c:pt>
                <c:pt idx="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84-4EF5-8498-6089B02E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73775"/>
        <c:axId val="2120292991"/>
      </c:scatterChart>
      <c:valAx>
        <c:axId val="2717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292991"/>
        <c:crosses val="autoZero"/>
        <c:crossBetween val="midCat"/>
      </c:valAx>
      <c:valAx>
        <c:axId val="2120292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73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877599028015102"/>
                  <c:y val="-6.5030492644385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Sheet4!$C$4:$C$8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50</c:v>
                </c:pt>
                <c:pt idx="3">
                  <c:v>85</c:v>
                </c:pt>
                <c:pt idx="4">
                  <c:v>100</c:v>
                </c:pt>
              </c:numCache>
            </c:numRef>
          </c:xVal>
          <c:yVal>
            <c:numRef>
              <c:f>Sheet4!$D$4:$D$8</c:f>
              <c:numCache>
                <c:formatCode>General</c:formatCode>
                <c:ptCount val="5"/>
                <c:pt idx="0">
                  <c:v>0.5</c:v>
                </c:pt>
                <c:pt idx="1">
                  <c:v>1.7</c:v>
                </c:pt>
                <c:pt idx="2">
                  <c:v>2.6</c:v>
                </c:pt>
                <c:pt idx="3">
                  <c:v>3.6</c:v>
                </c:pt>
                <c:pt idx="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23-4B69-9283-1C5E31A4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73775"/>
        <c:axId val="2120292991"/>
      </c:scatterChart>
      <c:valAx>
        <c:axId val="2717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292991"/>
        <c:crosses val="autoZero"/>
        <c:crossBetween val="midCat"/>
      </c:valAx>
      <c:valAx>
        <c:axId val="2120292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73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Sheet7!$F$3</c:f>
              <c:strCache>
                <c:ptCount val="1"/>
                <c:pt idx="0">
                  <c:v>mV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302803396563567"/>
                  <c:y val="-5.87287840288534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0.17345278217121551"/>
                  <c:y val="-7.75897919162476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Sheet7!$E$4:$E$6</c:f>
              <c:numCache>
                <c:formatCode>General</c:formatCode>
                <c:ptCount val="3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</c:numCache>
            </c:numRef>
          </c:xVal>
          <c:yVal>
            <c:numRef>
              <c:f>Sheet7!$F$4:$F$6</c:f>
              <c:numCache>
                <c:formatCode>General</c:formatCode>
                <c:ptCount val="3"/>
                <c:pt idx="0">
                  <c:v>45</c:v>
                </c:pt>
                <c:pt idx="1">
                  <c:v>67</c:v>
                </c:pt>
                <c:pt idx="2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3C-4A93-AD4B-834414686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064543"/>
        <c:axId val="1963062047"/>
      </c:scatterChart>
      <c:valAx>
        <c:axId val="1963064543"/>
        <c:scaling>
          <c:logBase val="10"/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062047"/>
        <c:crossesAt val="1.0000000000000004E-6"/>
        <c:crossBetween val="midCat"/>
      </c:valAx>
      <c:valAx>
        <c:axId val="1963062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064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604035</xdr:colOff>
      <xdr:row>0</xdr:row>
      <xdr:rowOff>454236</xdr:rowOff>
    </xdr:from>
    <xdr:to>
      <xdr:col>21</xdr:col>
      <xdr:colOff>291640</xdr:colOff>
      <xdr:row>11</xdr:row>
      <xdr:rowOff>165799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DD7A29-41FE-6DFA-1009-D0E54455B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497897</xdr:colOff>
      <xdr:row>0</xdr:row>
      <xdr:rowOff>613352</xdr:rowOff>
    </xdr:from>
    <xdr:to>
      <xdr:col>20</xdr:col>
      <xdr:colOff>185502</xdr:colOff>
      <xdr:row>12</xdr:row>
      <xdr:rowOff>137301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291965-0B81-4A49-9081-2647EBD5B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193246</xdr:colOff>
      <xdr:row>0</xdr:row>
      <xdr:rowOff>182468</xdr:rowOff>
    </xdr:from>
    <xdr:to>
      <xdr:col>13</xdr:col>
      <xdr:colOff>441164</xdr:colOff>
      <xdr:row>14</xdr:row>
      <xdr:rowOff>11629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86FF07-5404-7F93-52D7-D794BA2EB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4B71-C127-4C1A-AD17-076B0FBF9A7D}">
  <dimension ref="A2:M18"/>
  <sheetViews>
    <sheetView topLeftCell="A2" zoomScale="200" zoomScaleNormal="210" workbookViewId="0">
      <selection activeCell="C5" sqref="C5"/>
    </sheetView>
  </sheetViews>
  <sheetFormatPr defaultRowHeight="14.5" x14ac:dyDescent="0.35"/>
  <cols>
    <col min="1" max="1" width="8.7265625" style="1"/>
    <col min="2" max="2" width="14.08984375" style="1" customWidth="1"/>
    <col min="3" max="3" width="18.36328125" style="1" customWidth="1"/>
    <col min="4" max="16384" width="8.7265625" style="1"/>
  </cols>
  <sheetData>
    <row r="2" spans="1:10" x14ac:dyDescent="0.35">
      <c r="B2" s="1" t="s">
        <v>0</v>
      </c>
    </row>
    <row r="3" spans="1:10" x14ac:dyDescent="0.35">
      <c r="B3" s="1" t="s">
        <v>1</v>
      </c>
    </row>
    <row r="4" spans="1:10" x14ac:dyDescent="0.35">
      <c r="A4" s="1" t="s">
        <v>2</v>
      </c>
      <c r="B4" s="1" t="s">
        <v>21</v>
      </c>
      <c r="C4" s="1" t="s">
        <v>23</v>
      </c>
    </row>
    <row r="5" spans="1:10" x14ac:dyDescent="0.35">
      <c r="C5" s="1" t="s">
        <v>26</v>
      </c>
      <c r="D5" s="1" t="s">
        <v>4</v>
      </c>
      <c r="E5" s="1">
        <f>D9*D7+E9*E7</f>
        <v>18</v>
      </c>
      <c r="G5" s="1" t="s">
        <v>7</v>
      </c>
      <c r="H5" s="1">
        <f>G10*G7+H10*H7+I10*I7</f>
        <v>60</v>
      </c>
    </row>
    <row r="6" spans="1:10" x14ac:dyDescent="0.35">
      <c r="A6" s="1" t="s">
        <v>22</v>
      </c>
      <c r="B6" s="2" t="s">
        <v>3</v>
      </c>
      <c r="C6" s="1">
        <f>18/18</f>
        <v>1</v>
      </c>
      <c r="D6" s="1" t="s">
        <v>5</v>
      </c>
      <c r="E6" s="1" t="s">
        <v>6</v>
      </c>
      <c r="G6" s="1" t="s">
        <v>8</v>
      </c>
      <c r="H6" s="1" t="s">
        <v>5</v>
      </c>
      <c r="I6" s="1" t="s">
        <v>6</v>
      </c>
    </row>
    <row r="7" spans="1:10" x14ac:dyDescent="0.35">
      <c r="A7" s="1" t="s">
        <v>54</v>
      </c>
      <c r="B7" s="1" t="s">
        <v>55</v>
      </c>
      <c r="D7" s="1">
        <v>2</v>
      </c>
      <c r="E7" s="1">
        <v>1</v>
      </c>
      <c r="G7" s="1">
        <v>2</v>
      </c>
      <c r="H7" s="1">
        <v>4</v>
      </c>
      <c r="I7" s="1">
        <v>2</v>
      </c>
    </row>
    <row r="8" spans="1:10" x14ac:dyDescent="0.35">
      <c r="A8" s="1" t="s">
        <v>96</v>
      </c>
      <c r="B8" s="2" t="s">
        <v>97</v>
      </c>
      <c r="D8" s="1" t="s">
        <v>9</v>
      </c>
      <c r="E8" s="1" t="s">
        <v>9</v>
      </c>
      <c r="G8" s="1" t="s">
        <v>9</v>
      </c>
      <c r="H8" s="1" t="s">
        <v>9</v>
      </c>
      <c r="I8" s="1" t="s">
        <v>9</v>
      </c>
    </row>
    <row r="9" spans="1:10" x14ac:dyDescent="0.35">
      <c r="D9" s="1">
        <v>1</v>
      </c>
      <c r="E9" s="1">
        <v>16</v>
      </c>
      <c r="G9" s="1" t="s">
        <v>8</v>
      </c>
      <c r="H9" s="1" t="s">
        <v>5</v>
      </c>
      <c r="I9" s="1" t="s">
        <v>6</v>
      </c>
    </row>
    <row r="10" spans="1:10" x14ac:dyDescent="0.35">
      <c r="A10" s="1" t="s">
        <v>10</v>
      </c>
      <c r="B10" s="1" t="s">
        <v>11</v>
      </c>
      <c r="G10" s="1">
        <v>12</v>
      </c>
      <c r="H10" s="1">
        <v>1</v>
      </c>
      <c r="I10" s="1">
        <v>16</v>
      </c>
    </row>
    <row r="11" spans="1:10" x14ac:dyDescent="0.35">
      <c r="B11" s="1" t="s">
        <v>12</v>
      </c>
      <c r="C11" s="1" t="s">
        <v>13</v>
      </c>
      <c r="D11" s="1" t="s">
        <v>8</v>
      </c>
    </row>
    <row r="12" spans="1:10" x14ac:dyDescent="0.35">
      <c r="A12" s="1" t="s">
        <v>17</v>
      </c>
      <c r="B12" s="1" t="s">
        <v>14</v>
      </c>
      <c r="C12" s="1" t="s">
        <v>15</v>
      </c>
      <c r="D12" s="1" t="s">
        <v>16</v>
      </c>
    </row>
    <row r="13" spans="1:10" x14ac:dyDescent="0.35">
      <c r="A13" s="1" t="s">
        <v>19</v>
      </c>
      <c r="B13" s="1" t="s">
        <v>18</v>
      </c>
      <c r="C13" s="1" t="s">
        <v>14</v>
      </c>
      <c r="D13" s="1" t="s">
        <v>16</v>
      </c>
    </row>
    <row r="14" spans="1:10" x14ac:dyDescent="0.35">
      <c r="A14" s="24" t="s">
        <v>20</v>
      </c>
      <c r="B14" s="1" t="s">
        <v>18</v>
      </c>
      <c r="C14" s="1" t="s">
        <v>15</v>
      </c>
      <c r="D14" s="1" t="s">
        <v>14</v>
      </c>
    </row>
    <row r="16" spans="1:10" x14ac:dyDescent="0.35">
      <c r="D16" s="1" t="s">
        <v>94</v>
      </c>
      <c r="J16" s="1" t="s">
        <v>98</v>
      </c>
    </row>
    <row r="17" spans="4:13" x14ac:dyDescent="0.35">
      <c r="D17" s="1" t="s">
        <v>72</v>
      </c>
      <c r="E17" s="1" t="s">
        <v>27</v>
      </c>
      <c r="F17" s="1" t="s">
        <v>95</v>
      </c>
      <c r="G17" s="1" t="s">
        <v>61</v>
      </c>
      <c r="H17" s="1" t="s">
        <v>61</v>
      </c>
      <c r="I17" s="1" t="s">
        <v>95</v>
      </c>
      <c r="J17" s="1" t="s">
        <v>27</v>
      </c>
      <c r="K17" s="1" t="s">
        <v>61</v>
      </c>
      <c r="L17" s="1" t="s">
        <v>61</v>
      </c>
      <c r="M17" s="1" t="s">
        <v>27</v>
      </c>
    </row>
    <row r="18" spans="4:13" x14ac:dyDescent="0.35">
      <c r="D18" s="1">
        <v>36</v>
      </c>
      <c r="E18" s="1">
        <v>1</v>
      </c>
      <c r="F18" s="1">
        <f>E18*D18</f>
        <v>36</v>
      </c>
      <c r="G18" s="1">
        <v>1</v>
      </c>
      <c r="H18" s="1">
        <v>0.1</v>
      </c>
      <c r="I18" s="1">
        <f>F18*H18/G18</f>
        <v>3.6</v>
      </c>
      <c r="J18" s="1">
        <f>I18/D18</f>
        <v>0.1</v>
      </c>
      <c r="K18" s="1">
        <v>0.1</v>
      </c>
      <c r="L18" s="1">
        <v>1</v>
      </c>
      <c r="M18" s="1">
        <f>J18/K18*L18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9E83-B697-4000-B811-7EBE23C59690}">
  <dimension ref="B2:R12"/>
  <sheetViews>
    <sheetView zoomScale="88" workbookViewId="0">
      <selection activeCell="J11" sqref="J11:L11"/>
    </sheetView>
  </sheetViews>
  <sheetFormatPr defaultRowHeight="14.5" x14ac:dyDescent="0.35"/>
  <cols>
    <col min="1" max="1" width="8.7265625" style="6"/>
    <col min="2" max="2" width="19.6328125" style="6" customWidth="1"/>
    <col min="3" max="4" width="8.7265625" style="6"/>
    <col min="5" max="5" width="2.08984375" style="6" customWidth="1"/>
    <col min="6" max="6" width="9.7265625" style="6" customWidth="1"/>
    <col min="7" max="12" width="8.7265625" style="6"/>
    <col min="13" max="13" width="13.54296875" style="6" customWidth="1"/>
    <col min="14" max="16384" width="8.7265625" style="6"/>
  </cols>
  <sheetData>
    <row r="2" spans="2:18" ht="26" x14ac:dyDescent="0.35">
      <c r="B2" s="5" t="s">
        <v>40</v>
      </c>
      <c r="P2" s="6" t="s">
        <v>47</v>
      </c>
      <c r="Q2" s="6" t="s">
        <v>46</v>
      </c>
      <c r="R2" s="6" t="s">
        <v>45</v>
      </c>
    </row>
    <row r="3" spans="2:18" ht="26" x14ac:dyDescent="0.35">
      <c r="B3" s="5" t="s">
        <v>39</v>
      </c>
      <c r="J3" s="6" t="s">
        <v>42</v>
      </c>
      <c r="P3" s="6">
        <v>10.567</v>
      </c>
      <c r="Q3" s="10">
        <v>10.56</v>
      </c>
      <c r="R3" s="6">
        <v>10.5</v>
      </c>
    </row>
    <row r="4" spans="2:18" x14ac:dyDescent="0.35">
      <c r="D4" s="7" t="s">
        <v>34</v>
      </c>
      <c r="F4" s="6" t="s">
        <v>41</v>
      </c>
      <c r="G4" s="6" t="s">
        <v>35</v>
      </c>
      <c r="H4" s="6" t="s">
        <v>37</v>
      </c>
      <c r="J4" s="6" t="s">
        <v>36</v>
      </c>
      <c r="K4" s="6" t="s">
        <v>43</v>
      </c>
      <c r="Q4" s="10">
        <f>P3+Q3</f>
        <v>21.127000000000002</v>
      </c>
    </row>
    <row r="5" spans="2:18" ht="26" x14ac:dyDescent="0.35">
      <c r="B5" s="5" t="s">
        <v>53</v>
      </c>
      <c r="D5" s="6" t="s">
        <v>36</v>
      </c>
      <c r="G5" s="6" t="s">
        <v>36</v>
      </c>
      <c r="H5" s="6" t="s">
        <v>36</v>
      </c>
      <c r="J5" s="6">
        <v>47</v>
      </c>
      <c r="K5" s="6">
        <v>1</v>
      </c>
      <c r="O5" s="6">
        <v>21</v>
      </c>
    </row>
    <row r="6" spans="2:18" x14ac:dyDescent="0.35">
      <c r="D6" s="6">
        <v>23</v>
      </c>
      <c r="E6" s="8" t="s">
        <v>33</v>
      </c>
      <c r="F6" s="6">
        <v>2</v>
      </c>
      <c r="G6" s="6">
        <f>D6+F6</f>
        <v>25</v>
      </c>
      <c r="H6" s="6">
        <f>D6-F6</f>
        <v>21</v>
      </c>
      <c r="J6" s="6">
        <v>23</v>
      </c>
      <c r="K6" s="6">
        <v>2</v>
      </c>
      <c r="O6" s="6">
        <v>22</v>
      </c>
    </row>
    <row r="7" spans="2:18" x14ac:dyDescent="0.35">
      <c r="J7" s="6">
        <v>26</v>
      </c>
      <c r="K7" s="6">
        <v>3</v>
      </c>
      <c r="O7" s="6">
        <v>23</v>
      </c>
    </row>
    <row r="8" spans="2:18" x14ac:dyDescent="0.35">
      <c r="J8" s="6">
        <v>21</v>
      </c>
      <c r="K8" s="6">
        <v>4</v>
      </c>
      <c r="O8" s="6">
        <v>26</v>
      </c>
    </row>
    <row r="9" spans="2:18" x14ac:dyDescent="0.35">
      <c r="J9" s="6">
        <v>23</v>
      </c>
      <c r="K9" s="6">
        <v>5</v>
      </c>
      <c r="O9" s="6">
        <v>35</v>
      </c>
    </row>
    <row r="10" spans="2:18" x14ac:dyDescent="0.35">
      <c r="M10" s="6" t="s">
        <v>44</v>
      </c>
      <c r="N10" s="6" t="s">
        <v>35</v>
      </c>
      <c r="O10" s="6" t="s">
        <v>37</v>
      </c>
    </row>
    <row r="11" spans="2:18" x14ac:dyDescent="0.35">
      <c r="I11" s="6" t="s">
        <v>34</v>
      </c>
      <c r="J11" s="11">
        <f>(J9+J8+J7+J6+J5)/5</f>
        <v>28</v>
      </c>
      <c r="K11" s="12" t="s">
        <v>33</v>
      </c>
      <c r="L11" s="13">
        <f>STDEV(J5:J9)</f>
        <v>10.770329614269007</v>
      </c>
      <c r="M11" s="14">
        <f>L11/J11</f>
        <v>0.38465462908103598</v>
      </c>
      <c r="N11" s="9">
        <f>J11+L11</f>
        <v>38.770329614269009</v>
      </c>
      <c r="O11" s="9">
        <f>J11-L11</f>
        <v>17.229670385730991</v>
      </c>
    </row>
    <row r="12" spans="2:18" x14ac:dyDescent="0.35">
      <c r="L12" s="9">
        <f>(((J5-J11)^2+(J6-J11)^2+(J9-J11)^2)/(3-1))^0.5</f>
        <v>14.33527118683145</v>
      </c>
      <c r="M12" s="9"/>
    </row>
  </sheetData>
  <sortState xmlns:xlrd2="http://schemas.microsoft.com/office/spreadsheetml/2017/richdata2" ref="O5:O9">
    <sortCondition ref="O5:O9"/>
  </sortState>
  <conditionalFormatting sqref="J5:J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2801-FAE7-4B12-BC21-4C4D412FE0B6}">
  <dimension ref="D4:I24"/>
  <sheetViews>
    <sheetView topLeftCell="A7" zoomScale="119" zoomScaleNormal="170" workbookViewId="0">
      <selection activeCell="D20" sqref="D20:I20"/>
    </sheetView>
  </sheetViews>
  <sheetFormatPr defaultRowHeight="14.5" x14ac:dyDescent="0.35"/>
  <cols>
    <col min="1" max="3" width="8.7265625" style="1"/>
    <col min="4" max="4" width="14.54296875" style="1" customWidth="1"/>
    <col min="5" max="5" width="14.81640625" style="1" customWidth="1"/>
    <col min="6" max="6" width="8.7265625" style="1"/>
    <col min="7" max="7" width="19.6328125" style="1" bestFit="1" customWidth="1"/>
    <col min="8" max="8" width="13" style="1" customWidth="1"/>
    <col min="9" max="16384" width="8.7265625" style="1"/>
  </cols>
  <sheetData>
    <row r="4" spans="4:9" x14ac:dyDescent="0.35">
      <c r="D4" s="1" t="s">
        <v>7</v>
      </c>
      <c r="E4" s="1" t="s">
        <v>12</v>
      </c>
    </row>
    <row r="5" spans="4:9" x14ac:dyDescent="0.35">
      <c r="D5" s="1" t="s">
        <v>25</v>
      </c>
      <c r="E5" s="1" t="s">
        <v>24</v>
      </c>
    </row>
    <row r="6" spans="4:9" x14ac:dyDescent="0.35">
      <c r="E6" s="1">
        <v>0.2</v>
      </c>
    </row>
    <row r="7" spans="4:9" x14ac:dyDescent="0.35">
      <c r="I7" s="1" t="s">
        <v>30</v>
      </c>
    </row>
    <row r="8" spans="4:9" x14ac:dyDescent="0.35">
      <c r="D8" s="1" t="s">
        <v>27</v>
      </c>
      <c r="F8" s="1" t="s">
        <v>28</v>
      </c>
      <c r="H8" s="1" t="s">
        <v>32</v>
      </c>
      <c r="I8" s="1" t="s">
        <v>31</v>
      </c>
    </row>
    <row r="9" spans="4:9" x14ac:dyDescent="0.35">
      <c r="D9" s="1">
        <v>1</v>
      </c>
      <c r="E9" s="1" t="s">
        <v>29</v>
      </c>
      <c r="F9" s="3">
        <v>10</v>
      </c>
      <c r="G9" s="4">
        <v>10</v>
      </c>
      <c r="H9" s="3">
        <f t="shared" ref="H9:H13" si="0">D9/F9</f>
        <v>0.1</v>
      </c>
      <c r="I9" s="1">
        <f>-LOG(H9)</f>
        <v>1</v>
      </c>
    </row>
    <row r="10" spans="4:9" x14ac:dyDescent="0.35">
      <c r="D10" s="1">
        <v>1</v>
      </c>
      <c r="E10" s="1" t="s">
        <v>29</v>
      </c>
      <c r="F10" s="3">
        <f>10*F9</f>
        <v>100</v>
      </c>
      <c r="G10" s="4">
        <f>10*G9</f>
        <v>100</v>
      </c>
      <c r="H10" s="3">
        <f t="shared" si="0"/>
        <v>0.01</v>
      </c>
      <c r="I10" s="1">
        <f t="shared" ref="I10:I22" si="1">-LOG(H10)</f>
        <v>2</v>
      </c>
    </row>
    <row r="11" spans="4:9" x14ac:dyDescent="0.35">
      <c r="D11" s="1">
        <v>1</v>
      </c>
      <c r="E11" s="1" t="s">
        <v>29</v>
      </c>
      <c r="F11" s="3">
        <f t="shared" ref="F11:G20" si="2">10*F10</f>
        <v>1000</v>
      </c>
      <c r="G11" s="4">
        <f t="shared" si="2"/>
        <v>1000</v>
      </c>
      <c r="H11" s="3">
        <f t="shared" si="0"/>
        <v>1E-3</v>
      </c>
      <c r="I11" s="1">
        <f t="shared" si="1"/>
        <v>3</v>
      </c>
    </row>
    <row r="12" spans="4:9" x14ac:dyDescent="0.35">
      <c r="D12" s="1">
        <v>1</v>
      </c>
      <c r="E12" s="1" t="s">
        <v>29</v>
      </c>
      <c r="F12" s="3">
        <f t="shared" si="2"/>
        <v>10000</v>
      </c>
      <c r="G12" s="4">
        <f t="shared" si="2"/>
        <v>10000</v>
      </c>
      <c r="H12" s="3">
        <f t="shared" si="0"/>
        <v>1E-4</v>
      </c>
      <c r="I12" s="1">
        <f t="shared" si="1"/>
        <v>4</v>
      </c>
    </row>
    <row r="13" spans="4:9" x14ac:dyDescent="0.35">
      <c r="D13" s="1">
        <v>1</v>
      </c>
      <c r="E13" s="1" t="s">
        <v>29</v>
      </c>
      <c r="F13" s="3">
        <f t="shared" si="2"/>
        <v>100000</v>
      </c>
      <c r="G13" s="4">
        <f t="shared" si="2"/>
        <v>100000</v>
      </c>
      <c r="H13" s="3">
        <f t="shared" si="0"/>
        <v>1.0000000000000001E-5</v>
      </c>
      <c r="I13" s="1">
        <f t="shared" si="1"/>
        <v>5</v>
      </c>
    </row>
    <row r="14" spans="4:9" x14ac:dyDescent="0.35">
      <c r="D14" s="1">
        <v>1</v>
      </c>
      <c r="E14" s="1" t="s">
        <v>29</v>
      </c>
      <c r="F14" s="3">
        <f t="shared" si="2"/>
        <v>1000000</v>
      </c>
      <c r="G14" s="4">
        <f t="shared" si="2"/>
        <v>1000000</v>
      </c>
      <c r="H14" s="3">
        <f>D14/F14</f>
        <v>9.9999999999999995E-7</v>
      </c>
      <c r="I14" s="1">
        <f t="shared" si="1"/>
        <v>6</v>
      </c>
    </row>
    <row r="15" spans="4:9" x14ac:dyDescent="0.35">
      <c r="D15" s="1">
        <v>1</v>
      </c>
      <c r="E15" s="1" t="s">
        <v>29</v>
      </c>
      <c r="F15" s="3">
        <f t="shared" si="2"/>
        <v>10000000</v>
      </c>
      <c r="G15" s="4">
        <f t="shared" si="2"/>
        <v>10000000</v>
      </c>
      <c r="H15" s="3">
        <f t="shared" ref="H15:H20" si="3">D15/F15</f>
        <v>9.9999999999999995E-8</v>
      </c>
      <c r="I15" s="1">
        <f t="shared" si="1"/>
        <v>7</v>
      </c>
    </row>
    <row r="16" spans="4:9" x14ac:dyDescent="0.35">
      <c r="D16" s="1">
        <v>1</v>
      </c>
      <c r="E16" s="1" t="s">
        <v>29</v>
      </c>
      <c r="F16" s="3">
        <f t="shared" si="2"/>
        <v>100000000</v>
      </c>
      <c r="G16" s="4">
        <f t="shared" si="2"/>
        <v>100000000</v>
      </c>
      <c r="H16" s="3">
        <f t="shared" si="3"/>
        <v>1E-8</v>
      </c>
      <c r="I16" s="1">
        <f t="shared" si="1"/>
        <v>8</v>
      </c>
    </row>
    <row r="17" spans="4:9" x14ac:dyDescent="0.35">
      <c r="D17" s="1">
        <v>1</v>
      </c>
      <c r="E17" s="1" t="s">
        <v>29</v>
      </c>
      <c r="F17" s="3">
        <f t="shared" si="2"/>
        <v>1000000000</v>
      </c>
      <c r="G17" s="4">
        <f t="shared" si="2"/>
        <v>1000000000</v>
      </c>
      <c r="H17" s="3">
        <f t="shared" si="3"/>
        <v>1.0000000000000001E-9</v>
      </c>
      <c r="I17" s="1">
        <f t="shared" si="1"/>
        <v>9</v>
      </c>
    </row>
    <row r="18" spans="4:9" x14ac:dyDescent="0.35">
      <c r="D18" s="1">
        <v>1</v>
      </c>
      <c r="E18" s="1" t="s">
        <v>29</v>
      </c>
      <c r="F18" s="3">
        <f t="shared" si="2"/>
        <v>10000000000</v>
      </c>
      <c r="G18" s="4">
        <f t="shared" si="2"/>
        <v>10000000000</v>
      </c>
      <c r="H18" s="3">
        <f t="shared" si="3"/>
        <v>1E-10</v>
      </c>
      <c r="I18" s="1">
        <f t="shared" si="1"/>
        <v>10</v>
      </c>
    </row>
    <row r="19" spans="4:9" x14ac:dyDescent="0.35">
      <c r="D19" s="1">
        <v>1</v>
      </c>
      <c r="E19" s="1" t="s">
        <v>29</v>
      </c>
      <c r="F19" s="3">
        <f t="shared" si="2"/>
        <v>100000000000</v>
      </c>
      <c r="G19" s="4">
        <f t="shared" si="2"/>
        <v>100000000000</v>
      </c>
      <c r="H19" s="3">
        <f t="shared" si="3"/>
        <v>9.9999999999999994E-12</v>
      </c>
      <c r="I19" s="1">
        <f t="shared" si="1"/>
        <v>11</v>
      </c>
    </row>
    <row r="20" spans="4:9" x14ac:dyDescent="0.35">
      <c r="D20" s="1">
        <v>1</v>
      </c>
      <c r="E20" s="1" t="s">
        <v>29</v>
      </c>
      <c r="F20" s="3">
        <f t="shared" si="2"/>
        <v>1000000000000</v>
      </c>
      <c r="G20" s="4">
        <f t="shared" si="2"/>
        <v>1000000000000</v>
      </c>
      <c r="H20" s="3">
        <f t="shared" si="3"/>
        <v>9.9999999999999998E-13</v>
      </c>
      <c r="I20" s="1">
        <f t="shared" si="1"/>
        <v>12</v>
      </c>
    </row>
    <row r="21" spans="4:9" x14ac:dyDescent="0.35">
      <c r="D21" s="1">
        <v>1</v>
      </c>
      <c r="E21" s="1" t="s">
        <v>29</v>
      </c>
      <c r="F21" s="3">
        <f t="shared" ref="F21:F22" si="4">10*F20</f>
        <v>10000000000000</v>
      </c>
      <c r="G21" s="4">
        <f t="shared" ref="G21:G22" si="5">10*G20</f>
        <v>10000000000000</v>
      </c>
      <c r="H21" s="3">
        <f t="shared" ref="H21:H22" si="6">D21/F21</f>
        <v>1E-13</v>
      </c>
      <c r="I21" s="1">
        <f t="shared" si="1"/>
        <v>13</v>
      </c>
    </row>
    <row r="22" spans="4:9" x14ac:dyDescent="0.35">
      <c r="D22" s="1">
        <v>1</v>
      </c>
      <c r="E22" s="1" t="s">
        <v>29</v>
      </c>
      <c r="F22" s="3">
        <f t="shared" si="4"/>
        <v>100000000000000</v>
      </c>
      <c r="G22" s="4">
        <f t="shared" si="5"/>
        <v>100000000000000</v>
      </c>
      <c r="H22" s="3">
        <f t="shared" si="6"/>
        <v>1E-14</v>
      </c>
      <c r="I22" s="1">
        <f t="shared" si="1"/>
        <v>14</v>
      </c>
    </row>
    <row r="23" spans="4:9" x14ac:dyDescent="0.35">
      <c r="F23" s="3"/>
      <c r="G23" s="4"/>
      <c r="H23" s="3"/>
    </row>
    <row r="24" spans="4:9" x14ac:dyDescent="0.35">
      <c r="F24" s="3"/>
      <c r="G24" s="4"/>
      <c r="H24" s="3"/>
    </row>
  </sheetData>
  <conditionalFormatting sqref="H9:H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:I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6AB4-04FE-4073-B70B-924D3B1753DD}">
  <dimension ref="B1:K47"/>
  <sheetViews>
    <sheetView zoomScale="125" workbookViewId="0">
      <selection activeCell="H4" sqref="H4:H9"/>
    </sheetView>
  </sheetViews>
  <sheetFormatPr defaultRowHeight="14.5" x14ac:dyDescent="0.35"/>
  <cols>
    <col min="1" max="16384" width="8.7265625" style="6"/>
  </cols>
  <sheetData>
    <row r="1" spans="2:11" ht="92" x14ac:dyDescent="0.35">
      <c r="B1" s="19" t="s">
        <v>38</v>
      </c>
    </row>
    <row r="2" spans="2:11" x14ac:dyDescent="0.35">
      <c r="C2" s="6" t="s">
        <v>42</v>
      </c>
      <c r="D2" s="6" t="s">
        <v>49</v>
      </c>
    </row>
    <row r="3" spans="2:11" x14ac:dyDescent="0.35">
      <c r="B3" s="6" t="s">
        <v>48</v>
      </c>
      <c r="C3" s="6" t="s">
        <v>36</v>
      </c>
      <c r="D3" s="6" t="s">
        <v>50</v>
      </c>
      <c r="H3" s="6" t="s">
        <v>34</v>
      </c>
      <c r="K3" s="6" t="s">
        <v>51</v>
      </c>
    </row>
    <row r="4" spans="2:11" x14ac:dyDescent="0.35">
      <c r="B4" s="6">
        <v>1</v>
      </c>
      <c r="C4" s="6">
        <v>5</v>
      </c>
      <c r="D4" s="7">
        <v>0.5</v>
      </c>
      <c r="E4" s="6">
        <v>0.6</v>
      </c>
      <c r="F4" s="6">
        <v>0.7</v>
      </c>
      <c r="G4" s="6">
        <v>0.4</v>
      </c>
      <c r="H4" s="15">
        <f>AVERAGE(D4:G4)</f>
        <v>0.55000000000000004</v>
      </c>
      <c r="I4" s="16" t="s">
        <v>33</v>
      </c>
      <c r="J4" s="15">
        <f>STDEV(D4:G4)</f>
        <v>0.12909944487358005</v>
      </c>
      <c r="K4" s="17">
        <f>J4/H4</f>
        <v>0.23472626340650915</v>
      </c>
    </row>
    <row r="5" spans="2:11" x14ac:dyDescent="0.35">
      <c r="B5" s="6">
        <v>2</v>
      </c>
      <c r="C5" s="6">
        <v>30</v>
      </c>
      <c r="D5" s="7">
        <v>1.7</v>
      </c>
    </row>
    <row r="6" spans="2:11" x14ac:dyDescent="0.35">
      <c r="B6" s="6">
        <v>3</v>
      </c>
      <c r="C6" s="6">
        <v>50</v>
      </c>
      <c r="D6" s="7">
        <v>2.6</v>
      </c>
    </row>
    <row r="7" spans="2:11" x14ac:dyDescent="0.35">
      <c r="B7" s="6">
        <v>4</v>
      </c>
      <c r="C7" s="6">
        <v>85</v>
      </c>
      <c r="D7" s="7">
        <v>3.6</v>
      </c>
    </row>
    <row r="8" spans="2:11" x14ac:dyDescent="0.35">
      <c r="B8" s="6">
        <v>5</v>
      </c>
      <c r="C8" s="6">
        <v>100</v>
      </c>
      <c r="D8" s="7">
        <v>4</v>
      </c>
    </row>
    <row r="9" spans="2:11" x14ac:dyDescent="0.35">
      <c r="C9" s="6" t="s">
        <v>36</v>
      </c>
      <c r="D9" s="6" t="s">
        <v>50</v>
      </c>
    </row>
    <row r="10" spans="2:11" ht="43.5" x14ac:dyDescent="0.35">
      <c r="B10" s="18" t="s">
        <v>52</v>
      </c>
      <c r="C10" s="9">
        <f>(D10-0.4213)/0.0396</f>
        <v>52.492424242424235</v>
      </c>
      <c r="D10" s="7">
        <v>2.5</v>
      </c>
    </row>
    <row r="11" spans="2:11" x14ac:dyDescent="0.35">
      <c r="C11" s="9">
        <f t="shared" ref="C11:C47" ca="1" si="0">(D11-0.4213)/0.0396</f>
        <v>90.37121212121211</v>
      </c>
      <c r="D11" s="6">
        <f ca="1">RANDBETWEEN(2,5)</f>
        <v>4</v>
      </c>
    </row>
    <row r="12" spans="2:11" x14ac:dyDescent="0.35">
      <c r="C12" s="9">
        <f t="shared" ca="1" si="0"/>
        <v>90.37121212121211</v>
      </c>
      <c r="D12" s="6">
        <f t="shared" ref="D12:D46" ca="1" si="1">RANDBETWEEN(2,5)</f>
        <v>4</v>
      </c>
    </row>
    <row r="13" spans="2:11" x14ac:dyDescent="0.35">
      <c r="C13" s="9">
        <f t="shared" ca="1" si="0"/>
        <v>65.118686868686865</v>
      </c>
      <c r="D13" s="6">
        <f t="shared" ca="1" si="1"/>
        <v>3</v>
      </c>
    </row>
    <row r="14" spans="2:11" x14ac:dyDescent="0.35">
      <c r="C14" s="9">
        <f t="shared" ca="1" si="0"/>
        <v>115.62373737373736</v>
      </c>
      <c r="D14" s="6">
        <f t="shared" ca="1" si="1"/>
        <v>5</v>
      </c>
    </row>
    <row r="15" spans="2:11" x14ac:dyDescent="0.35">
      <c r="C15" s="9">
        <f t="shared" ca="1" si="0"/>
        <v>90.37121212121211</v>
      </c>
      <c r="D15" s="6">
        <f t="shared" ca="1" si="1"/>
        <v>4</v>
      </c>
    </row>
    <row r="16" spans="2:11" x14ac:dyDescent="0.35">
      <c r="C16" s="9">
        <f t="shared" ca="1" si="0"/>
        <v>90.37121212121211</v>
      </c>
      <c r="D16" s="6">
        <f t="shared" ca="1" si="1"/>
        <v>4</v>
      </c>
    </row>
    <row r="17" spans="3:4" x14ac:dyDescent="0.35">
      <c r="C17" s="9">
        <f t="shared" ca="1" si="0"/>
        <v>39.866161616161612</v>
      </c>
      <c r="D17" s="6">
        <f t="shared" ca="1" si="1"/>
        <v>2</v>
      </c>
    </row>
    <row r="18" spans="3:4" x14ac:dyDescent="0.35">
      <c r="C18" s="9">
        <f t="shared" ca="1" si="0"/>
        <v>115.62373737373736</v>
      </c>
      <c r="D18" s="6">
        <f t="shared" ca="1" si="1"/>
        <v>5</v>
      </c>
    </row>
    <row r="19" spans="3:4" x14ac:dyDescent="0.35">
      <c r="C19" s="9">
        <f t="shared" ca="1" si="0"/>
        <v>115.62373737373736</v>
      </c>
      <c r="D19" s="6">
        <f t="shared" ca="1" si="1"/>
        <v>5</v>
      </c>
    </row>
    <row r="20" spans="3:4" x14ac:dyDescent="0.35">
      <c r="C20" s="9">
        <f t="shared" ca="1" si="0"/>
        <v>90.37121212121211</v>
      </c>
      <c r="D20" s="6">
        <f t="shared" ca="1" si="1"/>
        <v>4</v>
      </c>
    </row>
    <row r="21" spans="3:4" x14ac:dyDescent="0.35">
      <c r="C21" s="9">
        <f t="shared" ca="1" si="0"/>
        <v>90.37121212121211</v>
      </c>
      <c r="D21" s="6">
        <f t="shared" ca="1" si="1"/>
        <v>4</v>
      </c>
    </row>
    <row r="22" spans="3:4" x14ac:dyDescent="0.35">
      <c r="C22" s="9">
        <f t="shared" ca="1" si="0"/>
        <v>90.37121212121211</v>
      </c>
      <c r="D22" s="6">
        <f t="shared" ca="1" si="1"/>
        <v>4</v>
      </c>
    </row>
    <row r="23" spans="3:4" x14ac:dyDescent="0.35">
      <c r="C23" s="9">
        <f t="shared" ca="1" si="0"/>
        <v>65.118686868686865</v>
      </c>
      <c r="D23" s="6">
        <f t="shared" ca="1" si="1"/>
        <v>3</v>
      </c>
    </row>
    <row r="24" spans="3:4" x14ac:dyDescent="0.35">
      <c r="C24" s="9">
        <f t="shared" ca="1" si="0"/>
        <v>39.866161616161612</v>
      </c>
      <c r="D24" s="6">
        <f t="shared" ca="1" si="1"/>
        <v>2</v>
      </c>
    </row>
    <row r="25" spans="3:4" x14ac:dyDescent="0.35">
      <c r="C25" s="9">
        <f t="shared" ca="1" si="0"/>
        <v>115.62373737373736</v>
      </c>
      <c r="D25" s="6">
        <f t="shared" ca="1" si="1"/>
        <v>5</v>
      </c>
    </row>
    <row r="26" spans="3:4" x14ac:dyDescent="0.35">
      <c r="C26" s="9">
        <f t="shared" ca="1" si="0"/>
        <v>90.37121212121211</v>
      </c>
      <c r="D26" s="6">
        <f t="shared" ca="1" si="1"/>
        <v>4</v>
      </c>
    </row>
    <row r="27" spans="3:4" x14ac:dyDescent="0.35">
      <c r="C27" s="9">
        <f t="shared" ca="1" si="0"/>
        <v>65.118686868686865</v>
      </c>
      <c r="D27" s="6">
        <f t="shared" ca="1" si="1"/>
        <v>3</v>
      </c>
    </row>
    <row r="28" spans="3:4" x14ac:dyDescent="0.35">
      <c r="C28" s="9">
        <f t="shared" ca="1" si="0"/>
        <v>39.866161616161612</v>
      </c>
      <c r="D28" s="6">
        <f t="shared" ca="1" si="1"/>
        <v>2</v>
      </c>
    </row>
    <row r="29" spans="3:4" x14ac:dyDescent="0.35">
      <c r="C29" s="9">
        <f t="shared" ca="1" si="0"/>
        <v>39.866161616161612</v>
      </c>
      <c r="D29" s="6">
        <f t="shared" ca="1" si="1"/>
        <v>2</v>
      </c>
    </row>
    <row r="30" spans="3:4" x14ac:dyDescent="0.35">
      <c r="C30" s="9">
        <f t="shared" ca="1" si="0"/>
        <v>115.62373737373736</v>
      </c>
      <c r="D30" s="6">
        <f t="shared" ca="1" si="1"/>
        <v>5</v>
      </c>
    </row>
    <row r="31" spans="3:4" x14ac:dyDescent="0.35">
      <c r="C31" s="9">
        <f t="shared" ca="1" si="0"/>
        <v>65.118686868686865</v>
      </c>
      <c r="D31" s="6">
        <f t="shared" ca="1" si="1"/>
        <v>3</v>
      </c>
    </row>
    <row r="32" spans="3:4" x14ac:dyDescent="0.35">
      <c r="C32" s="9">
        <f t="shared" ca="1" si="0"/>
        <v>90.37121212121211</v>
      </c>
      <c r="D32" s="6">
        <f t="shared" ca="1" si="1"/>
        <v>4</v>
      </c>
    </row>
    <row r="33" spans="3:4" x14ac:dyDescent="0.35">
      <c r="C33" s="9">
        <f t="shared" ca="1" si="0"/>
        <v>90.37121212121211</v>
      </c>
      <c r="D33" s="6">
        <f t="shared" ca="1" si="1"/>
        <v>4</v>
      </c>
    </row>
    <row r="34" spans="3:4" x14ac:dyDescent="0.35">
      <c r="C34" s="9">
        <f t="shared" ca="1" si="0"/>
        <v>65.118686868686865</v>
      </c>
      <c r="D34" s="6">
        <f t="shared" ca="1" si="1"/>
        <v>3</v>
      </c>
    </row>
    <row r="35" spans="3:4" x14ac:dyDescent="0.35">
      <c r="C35" s="9">
        <f t="shared" ca="1" si="0"/>
        <v>90.37121212121211</v>
      </c>
      <c r="D35" s="6">
        <f t="shared" ca="1" si="1"/>
        <v>4</v>
      </c>
    </row>
    <row r="36" spans="3:4" x14ac:dyDescent="0.35">
      <c r="C36" s="9">
        <f t="shared" ca="1" si="0"/>
        <v>115.62373737373736</v>
      </c>
      <c r="D36" s="6">
        <f t="shared" ca="1" si="1"/>
        <v>5</v>
      </c>
    </row>
    <row r="37" spans="3:4" x14ac:dyDescent="0.35">
      <c r="C37" s="9">
        <f t="shared" ca="1" si="0"/>
        <v>39.866161616161612</v>
      </c>
      <c r="D37" s="6">
        <f t="shared" ca="1" si="1"/>
        <v>2</v>
      </c>
    </row>
    <row r="38" spans="3:4" x14ac:dyDescent="0.35">
      <c r="C38" s="9">
        <f t="shared" ca="1" si="0"/>
        <v>39.866161616161612</v>
      </c>
      <c r="D38" s="6">
        <f t="shared" ca="1" si="1"/>
        <v>2</v>
      </c>
    </row>
    <row r="39" spans="3:4" x14ac:dyDescent="0.35">
      <c r="C39" s="9">
        <f t="shared" ca="1" si="0"/>
        <v>39.866161616161612</v>
      </c>
      <c r="D39" s="6">
        <f t="shared" ca="1" si="1"/>
        <v>2</v>
      </c>
    </row>
    <row r="40" spans="3:4" x14ac:dyDescent="0.35">
      <c r="C40" s="9">
        <f t="shared" ca="1" si="0"/>
        <v>115.62373737373736</v>
      </c>
      <c r="D40" s="6">
        <f t="shared" ca="1" si="1"/>
        <v>5</v>
      </c>
    </row>
    <row r="41" spans="3:4" x14ac:dyDescent="0.35">
      <c r="C41" s="9">
        <f t="shared" ca="1" si="0"/>
        <v>115.62373737373736</v>
      </c>
      <c r="D41" s="6">
        <f t="shared" ca="1" si="1"/>
        <v>5</v>
      </c>
    </row>
    <row r="42" spans="3:4" x14ac:dyDescent="0.35">
      <c r="C42" s="9">
        <f t="shared" ca="1" si="0"/>
        <v>39.866161616161612</v>
      </c>
      <c r="D42" s="6">
        <f t="shared" ca="1" si="1"/>
        <v>2</v>
      </c>
    </row>
    <row r="43" spans="3:4" x14ac:dyDescent="0.35">
      <c r="C43" s="9">
        <f t="shared" ca="1" si="0"/>
        <v>90.37121212121211</v>
      </c>
      <c r="D43" s="6">
        <f t="shared" ca="1" si="1"/>
        <v>4</v>
      </c>
    </row>
    <row r="44" spans="3:4" x14ac:dyDescent="0.35">
      <c r="C44" s="9">
        <f t="shared" ca="1" si="0"/>
        <v>90.37121212121211</v>
      </c>
      <c r="D44" s="6">
        <f t="shared" ca="1" si="1"/>
        <v>4</v>
      </c>
    </row>
    <row r="45" spans="3:4" x14ac:dyDescent="0.35">
      <c r="C45" s="9">
        <f t="shared" ca="1" si="0"/>
        <v>65.118686868686865</v>
      </c>
      <c r="D45" s="6">
        <f t="shared" ca="1" si="1"/>
        <v>3</v>
      </c>
    </row>
    <row r="46" spans="3:4" x14ac:dyDescent="0.35">
      <c r="C46" s="9">
        <f t="shared" ca="1" si="0"/>
        <v>65.118686868686865</v>
      </c>
      <c r="D46" s="6">
        <f t="shared" ca="1" si="1"/>
        <v>3</v>
      </c>
    </row>
    <row r="47" spans="3:4" x14ac:dyDescent="0.35">
      <c r="C47" s="9">
        <f t="shared" si="0"/>
        <v>-10.638888888888888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E85E-B0DE-4D90-825E-FE216627CDD2}">
  <dimension ref="E1:M10"/>
  <sheetViews>
    <sheetView topLeftCell="B1" zoomScale="123" workbookViewId="0">
      <selection activeCell="F15" sqref="F15"/>
    </sheetView>
  </sheetViews>
  <sheetFormatPr defaultRowHeight="14.5" x14ac:dyDescent="0.35"/>
  <cols>
    <col min="6" max="6" width="18" customWidth="1"/>
    <col min="8" max="8" width="11.26953125" customWidth="1"/>
  </cols>
  <sheetData>
    <row r="1" spans="5:13" x14ac:dyDescent="0.35">
      <c r="H1" t="s">
        <v>63</v>
      </c>
      <c r="I1" t="s">
        <v>67</v>
      </c>
    </row>
    <row r="2" spans="5:13" x14ac:dyDescent="0.35">
      <c r="G2" t="s">
        <v>42</v>
      </c>
      <c r="H2" t="s">
        <v>62</v>
      </c>
      <c r="I2" t="s">
        <v>64</v>
      </c>
    </row>
    <row r="3" spans="5:13" x14ac:dyDescent="0.35">
      <c r="G3" t="s">
        <v>36</v>
      </c>
      <c r="H3" t="s">
        <v>61</v>
      </c>
      <c r="I3" t="s">
        <v>65</v>
      </c>
      <c r="J3" t="s">
        <v>66</v>
      </c>
      <c r="K3" t="s">
        <v>68</v>
      </c>
      <c r="L3" t="s">
        <v>72</v>
      </c>
      <c r="M3" t="s">
        <v>73</v>
      </c>
    </row>
    <row r="4" spans="5:13" x14ac:dyDescent="0.35">
      <c r="E4" t="s">
        <v>56</v>
      </c>
      <c r="F4" t="s">
        <v>57</v>
      </c>
      <c r="G4">
        <v>18</v>
      </c>
      <c r="H4">
        <v>1</v>
      </c>
      <c r="I4">
        <v>1</v>
      </c>
      <c r="J4">
        <f>H4*1000</f>
        <v>1000</v>
      </c>
      <c r="K4">
        <f>I4*J4</f>
        <v>1000</v>
      </c>
      <c r="L4">
        <v>18</v>
      </c>
      <c r="M4">
        <f>K4/L4</f>
        <v>55.555555555555557</v>
      </c>
    </row>
    <row r="5" spans="5:13" x14ac:dyDescent="0.35">
      <c r="E5" t="s">
        <v>58</v>
      </c>
      <c r="F5" t="s">
        <v>57</v>
      </c>
      <c r="G5" t="s">
        <v>69</v>
      </c>
      <c r="K5" t="s">
        <v>75</v>
      </c>
    </row>
    <row r="6" spans="5:13" x14ac:dyDescent="0.35">
      <c r="E6" t="s">
        <v>59</v>
      </c>
      <c r="F6" t="s">
        <v>57</v>
      </c>
      <c r="G6">
        <f>G4/1000</f>
        <v>1.7999999999999999E-2</v>
      </c>
      <c r="K6">
        <f>G6/K4</f>
        <v>1.7999999999999997E-5</v>
      </c>
    </row>
    <row r="7" spans="5:13" x14ac:dyDescent="0.35">
      <c r="E7" t="s">
        <v>60</v>
      </c>
      <c r="G7" t="s">
        <v>70</v>
      </c>
      <c r="K7" t="s">
        <v>74</v>
      </c>
    </row>
    <row r="8" spans="5:13" x14ac:dyDescent="0.35">
      <c r="G8" t="s">
        <v>71</v>
      </c>
      <c r="K8" s="20">
        <f>G10/M4</f>
        <v>1.0124999999999999E-5</v>
      </c>
    </row>
    <row r="9" spans="5:13" x14ac:dyDescent="0.35">
      <c r="G9">
        <v>32</v>
      </c>
    </row>
    <row r="10" spans="5:13" x14ac:dyDescent="0.35">
      <c r="G10" s="20">
        <f>G6/G9</f>
        <v>5.6249999999999996E-4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0B88-7A81-4C83-AA23-4790FE4EB405}">
  <dimension ref="C2:H11"/>
  <sheetViews>
    <sheetView zoomScale="171" workbookViewId="0">
      <selection activeCell="C2" sqref="C2"/>
    </sheetView>
  </sheetViews>
  <sheetFormatPr defaultRowHeight="14.5" x14ac:dyDescent="0.35"/>
  <cols>
    <col min="1" max="2" width="8.7265625" style="6"/>
    <col min="3" max="3" width="23" style="6" customWidth="1"/>
    <col min="4" max="4" width="23.90625" style="6" customWidth="1"/>
    <col min="5" max="16384" width="8.7265625" style="6"/>
  </cols>
  <sheetData>
    <row r="2" spans="3:8" ht="28.5" x14ac:dyDescent="0.35">
      <c r="C2" s="21" t="s">
        <v>76</v>
      </c>
      <c r="D2" s="22" t="s">
        <v>85</v>
      </c>
    </row>
    <row r="4" spans="3:8" x14ac:dyDescent="0.35">
      <c r="C4" s="6" t="s">
        <v>78</v>
      </c>
      <c r="D4" s="6" t="s">
        <v>79</v>
      </c>
      <c r="E4" s="6" t="s">
        <v>82</v>
      </c>
      <c r="F4" s="6" t="s">
        <v>86</v>
      </c>
      <c r="G4" s="6" t="s">
        <v>83</v>
      </c>
    </row>
    <row r="5" spans="3:8" x14ac:dyDescent="0.35">
      <c r="C5" s="6" t="s">
        <v>42</v>
      </c>
      <c r="G5" s="6" t="s">
        <v>84</v>
      </c>
    </row>
    <row r="6" spans="3:8" x14ac:dyDescent="0.35">
      <c r="C6" s="6" t="s">
        <v>77</v>
      </c>
      <c r="D6" s="6" t="s">
        <v>80</v>
      </c>
      <c r="E6" s="6" t="s">
        <v>81</v>
      </c>
      <c r="F6" s="6" t="s">
        <v>81</v>
      </c>
      <c r="G6" s="6" t="s">
        <v>77</v>
      </c>
    </row>
    <row r="7" spans="3:8" x14ac:dyDescent="0.35">
      <c r="C7" s="6">
        <v>3</v>
      </c>
      <c r="D7" s="6">
        <v>500</v>
      </c>
      <c r="E7" s="6">
        <v>1000</v>
      </c>
      <c r="F7" s="6">
        <f>E7+D7</f>
        <v>1500</v>
      </c>
      <c r="G7" s="6">
        <f>C7*D7/F7</f>
        <v>1</v>
      </c>
    </row>
    <row r="9" spans="3:8" x14ac:dyDescent="0.35">
      <c r="C9" s="6" t="s">
        <v>87</v>
      </c>
      <c r="D9" s="6" t="s">
        <v>88</v>
      </c>
      <c r="F9" s="6" t="s">
        <v>93</v>
      </c>
      <c r="G9" s="6" t="s">
        <v>92</v>
      </c>
      <c r="H9" s="6" t="s">
        <v>92</v>
      </c>
    </row>
    <row r="10" spans="3:8" x14ac:dyDescent="0.35">
      <c r="C10" s="6" t="s">
        <v>89</v>
      </c>
      <c r="D10" s="6" t="s">
        <v>90</v>
      </c>
      <c r="E10" s="6" t="s">
        <v>81</v>
      </c>
      <c r="F10" s="6" t="s">
        <v>91</v>
      </c>
      <c r="G10" s="6" t="s">
        <v>81</v>
      </c>
      <c r="H10" s="6" t="s">
        <v>89</v>
      </c>
    </row>
    <row r="11" spans="3:8" x14ac:dyDescent="0.35">
      <c r="C11" s="6">
        <v>3000</v>
      </c>
      <c r="D11" s="9">
        <f>C11/1000*1</f>
        <v>3</v>
      </c>
      <c r="E11" s="9">
        <v>4</v>
      </c>
      <c r="F11" s="9">
        <f>D11*E11</f>
        <v>12</v>
      </c>
      <c r="G11" s="6">
        <v>50</v>
      </c>
      <c r="H11" s="6">
        <f>F11/G11*1000</f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7AE0-8CB9-4F3F-8EB9-48B6AA042958}">
  <dimension ref="B2:M8"/>
  <sheetViews>
    <sheetView tabSelected="1" topLeftCell="B1" zoomScale="117" zoomScaleNormal="134" workbookViewId="0">
      <selection activeCell="B7" sqref="B7"/>
    </sheetView>
  </sheetViews>
  <sheetFormatPr defaultRowHeight="14.5" x14ac:dyDescent="0.35"/>
  <cols>
    <col min="2" max="2" width="25.81640625" customWidth="1"/>
    <col min="5" max="5" width="11.54296875" customWidth="1"/>
    <col min="6" max="7" width="11.90625" customWidth="1"/>
  </cols>
  <sheetData>
    <row r="2" spans="2:13" ht="26" x14ac:dyDescent="0.6">
      <c r="B2" s="23" t="s">
        <v>109</v>
      </c>
      <c r="C2" t="s">
        <v>101</v>
      </c>
      <c r="E2" t="s">
        <v>105</v>
      </c>
      <c r="F2" t="s">
        <v>100</v>
      </c>
      <c r="H2" t="s">
        <v>107</v>
      </c>
      <c r="I2" t="s">
        <v>100</v>
      </c>
      <c r="L2" t="s">
        <v>104</v>
      </c>
      <c r="M2" t="s">
        <v>100</v>
      </c>
    </row>
    <row r="3" spans="2:13" ht="26" x14ac:dyDescent="0.6">
      <c r="B3" s="23" t="s">
        <v>99</v>
      </c>
      <c r="E3" t="s">
        <v>106</v>
      </c>
      <c r="F3" t="s">
        <v>102</v>
      </c>
      <c r="H3" t="s">
        <v>106</v>
      </c>
      <c r="I3" t="s">
        <v>102</v>
      </c>
      <c r="L3" t="s">
        <v>103</v>
      </c>
      <c r="M3" t="s">
        <v>102</v>
      </c>
    </row>
    <row r="4" spans="2:13" ht="26" x14ac:dyDescent="0.6">
      <c r="B4" s="23"/>
      <c r="C4">
        <v>1</v>
      </c>
      <c r="E4">
        <v>10</v>
      </c>
      <c r="F4">
        <v>45</v>
      </c>
      <c r="G4">
        <f>F5-F4</f>
        <v>22</v>
      </c>
      <c r="H4">
        <v>10</v>
      </c>
      <c r="I4">
        <v>45</v>
      </c>
      <c r="J4">
        <f>I5-I4</f>
        <v>50</v>
      </c>
      <c r="L4">
        <v>0.9</v>
      </c>
      <c r="M4">
        <v>45</v>
      </c>
    </row>
    <row r="5" spans="2:13" ht="26" x14ac:dyDescent="0.6">
      <c r="B5" s="23"/>
      <c r="C5">
        <v>2</v>
      </c>
      <c r="E5">
        <v>100</v>
      </c>
      <c r="F5">
        <v>67</v>
      </c>
      <c r="H5">
        <v>100</v>
      </c>
      <c r="I5">
        <v>95</v>
      </c>
      <c r="L5">
        <v>0.5</v>
      </c>
      <c r="M5">
        <v>67</v>
      </c>
    </row>
    <row r="6" spans="2:13" x14ac:dyDescent="0.35">
      <c r="C6">
        <v>3</v>
      </c>
      <c r="E6">
        <v>1000</v>
      </c>
      <c r="F6">
        <v>89</v>
      </c>
      <c r="H6">
        <v>1000</v>
      </c>
      <c r="I6">
        <v>145</v>
      </c>
      <c r="L6">
        <v>0.3</v>
      </c>
      <c r="M6">
        <v>89</v>
      </c>
    </row>
    <row r="7" spans="2:13" ht="26" x14ac:dyDescent="0.6">
      <c r="B7" s="23" t="s">
        <v>108</v>
      </c>
    </row>
    <row r="8" spans="2:13" ht="26" x14ac:dyDescent="0.6">
      <c r="B8" s="23" t="s">
        <v>110</v>
      </c>
      <c r="F8">
        <v>52</v>
      </c>
    </row>
  </sheetData>
  <conditionalFormatting sqref="E4:E6 L4:L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:M6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5:G6 F8:G8 F4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4:H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Sheet3</vt:lpstr>
      <vt:lpstr>Sheet2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mascini</dc:creator>
  <cp:lastModifiedBy>marcello mascini</cp:lastModifiedBy>
  <dcterms:created xsi:type="dcterms:W3CDTF">2022-10-26T07:37:53Z</dcterms:created>
  <dcterms:modified xsi:type="dcterms:W3CDTF">2022-11-23T11:33:32Z</dcterms:modified>
</cp:coreProperties>
</file>