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tente\Desktop\business plan\"/>
    </mc:Choice>
  </mc:AlternateContent>
  <xr:revisionPtr revIDLastSave="0" documentId="13_ncr:1_{1271B334-BDDB-4892-B7F5-2A475A5F73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ilancio previsionale" sheetId="2" r:id="rId1"/>
  </sheets>
  <definedNames>
    <definedName name="Aumento_C.F.">#REF!</definedName>
    <definedName name="Aumento_C.V.">#REF!</definedName>
    <definedName name="Costi_Fissi">#REF!</definedName>
    <definedName name="Costi_variabili">#REF!</definedName>
    <definedName name="IVA">#REF!</definedName>
    <definedName name="Prezzi">#REF!</definedName>
    <definedName name="Prezzo">#REF!</definedName>
    <definedName name="Reddito_Operativo">#REF!</definedName>
    <definedName name="Ricavi">#REF!</definedName>
    <definedName name="Volu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  <c r="D69" i="2"/>
  <c r="E69" i="2"/>
  <c r="B69" i="2"/>
  <c r="C71" i="2"/>
  <c r="D71" i="2"/>
  <c r="E71" i="2"/>
  <c r="B71" i="2"/>
  <c r="C19" i="2"/>
  <c r="D19" i="2"/>
  <c r="E19" i="2"/>
  <c r="B19" i="2"/>
  <c r="C16" i="2"/>
  <c r="D16" i="2"/>
  <c r="E16" i="2"/>
  <c r="C17" i="2"/>
  <c r="D17" i="2"/>
  <c r="E17" i="2"/>
  <c r="B17" i="2"/>
  <c r="B16" i="2"/>
  <c r="C30" i="2"/>
  <c r="D30" i="2" s="1"/>
  <c r="E30" i="2" s="1"/>
  <c r="B36" i="2" l="1"/>
  <c r="C36" i="2" s="1"/>
  <c r="D36" i="2" s="1"/>
  <c r="C64" i="2"/>
  <c r="D64" i="2"/>
  <c r="E64" i="2"/>
  <c r="B64" i="2"/>
  <c r="C47" i="2"/>
  <c r="D47" i="2" s="1"/>
  <c r="E47" i="2" s="1"/>
  <c r="C45" i="2"/>
  <c r="D45" i="2" s="1"/>
  <c r="E45" i="2" s="1"/>
  <c r="C46" i="2"/>
  <c r="D46" i="2" s="1"/>
  <c r="E46" i="2" s="1"/>
  <c r="C40" i="2"/>
  <c r="D40" i="2" s="1"/>
  <c r="E40" i="2" s="1"/>
  <c r="C39" i="2"/>
  <c r="D39" i="2" s="1"/>
  <c r="E39" i="2" s="1"/>
  <c r="C29" i="2"/>
  <c r="D29" i="2" s="1"/>
  <c r="E29" i="2" s="1"/>
  <c r="C31" i="2"/>
  <c r="D31" i="2" s="1"/>
  <c r="E31" i="2" s="1"/>
  <c r="C28" i="2"/>
  <c r="D28" i="2" s="1"/>
  <c r="E28" i="2" s="1"/>
  <c r="B38" i="2"/>
  <c r="B44" i="2"/>
  <c r="B60" i="2" s="1"/>
  <c r="E51" i="2"/>
  <c r="E50" i="2" s="1"/>
  <c r="D51" i="2"/>
  <c r="D50" i="2" s="1"/>
  <c r="C51" i="2"/>
  <c r="C50" i="2" s="1"/>
  <c r="B51" i="2"/>
  <c r="B50" i="2" s="1"/>
  <c r="B27" i="2"/>
  <c r="B59" i="2" s="1"/>
  <c r="C14" i="2"/>
  <c r="D14" i="2" s="1"/>
  <c r="E14" i="2" s="1"/>
  <c r="C12" i="2"/>
  <c r="D12" i="2" s="1"/>
  <c r="E12" i="2" s="1"/>
  <c r="B11" i="2"/>
  <c r="B13" i="2" s="1"/>
  <c r="B15" i="2" s="1"/>
  <c r="B18" i="2" s="1"/>
  <c r="C2" i="2"/>
  <c r="D2" i="2" s="1"/>
  <c r="E2" i="2" s="1"/>
  <c r="B20" i="2" l="1"/>
  <c r="B72" i="2"/>
  <c r="B61" i="2"/>
  <c r="E36" i="2"/>
  <c r="C44" i="2"/>
  <c r="C60" i="2" s="1"/>
  <c r="D38" i="2"/>
  <c r="C38" i="2"/>
  <c r="C34" i="2"/>
  <c r="C62" i="2" s="1"/>
  <c r="C27" i="2"/>
  <c r="C59" i="2" s="1"/>
  <c r="D27" i="2"/>
  <c r="D59" i="2" s="1"/>
  <c r="B34" i="2"/>
  <c r="E11" i="2"/>
  <c r="E13" i="2" s="1"/>
  <c r="E15" i="2" s="1"/>
  <c r="E18" i="2" s="1"/>
  <c r="D11" i="2"/>
  <c r="D13" i="2" s="1"/>
  <c r="D15" i="2" s="1"/>
  <c r="D18" i="2" s="1"/>
  <c r="C11" i="2"/>
  <c r="C13" i="2" s="1"/>
  <c r="C15" i="2" s="1"/>
  <c r="C18" i="2" s="1"/>
  <c r="B22" i="2" l="1"/>
  <c r="B23" i="2" s="1"/>
  <c r="B24" i="2" s="1"/>
  <c r="B55" i="2" s="1"/>
  <c r="B53" i="2" s="1"/>
  <c r="B56" i="2" s="1"/>
  <c r="B70" i="2" s="1"/>
  <c r="C20" i="2"/>
  <c r="C22" i="2" s="1"/>
  <c r="C23" i="2" s="1"/>
  <c r="C24" i="2" s="1"/>
  <c r="C72" i="2"/>
  <c r="D20" i="2"/>
  <c r="D72" i="2"/>
  <c r="E20" i="2"/>
  <c r="E72" i="2"/>
  <c r="E22" i="2"/>
  <c r="E23" i="2" s="1"/>
  <c r="E24" i="2" s="1"/>
  <c r="C61" i="2"/>
  <c r="C63" i="2" s="1"/>
  <c r="C65" i="2" s="1"/>
  <c r="B41" i="2"/>
  <c r="B62" i="2"/>
  <c r="B63" i="2" s="1"/>
  <c r="B65" i="2" s="1"/>
  <c r="D44" i="2"/>
  <c r="D60" i="2" s="1"/>
  <c r="D61" i="2" s="1"/>
  <c r="E44" i="2"/>
  <c r="E60" i="2" s="1"/>
  <c r="E27" i="2"/>
  <c r="E59" i="2" s="1"/>
  <c r="E38" i="2"/>
  <c r="C41" i="2"/>
  <c r="D34" i="2"/>
  <c r="D22" i="2" l="1"/>
  <c r="D23" i="2" s="1"/>
  <c r="D24" i="2" s="1"/>
  <c r="D55" i="2" s="1"/>
  <c r="D53" i="2" s="1"/>
  <c r="D56" i="2" s="1"/>
  <c r="D70" i="2" s="1"/>
  <c r="C55" i="2"/>
  <c r="C53" i="2" s="1"/>
  <c r="C56" i="2" s="1"/>
  <c r="C70" i="2" s="1"/>
  <c r="E55" i="2"/>
  <c r="E53" i="2" s="1"/>
  <c r="E56" i="2" s="1"/>
  <c r="E70" i="2" s="1"/>
  <c r="E61" i="2"/>
  <c r="D41" i="2"/>
  <c r="D62" i="2"/>
  <c r="D63" i="2" s="1"/>
  <c r="D65" i="2" s="1"/>
  <c r="E34" i="2"/>
  <c r="E41" i="2" l="1"/>
  <c r="E62" i="2"/>
  <c r="E63" i="2" s="1"/>
  <c r="E65" i="2" s="1"/>
</calcChain>
</file>

<file path=xl/sharedStrings.xml><?xml version="1.0" encoding="utf-8"?>
<sst xmlns="http://schemas.openxmlformats.org/spreadsheetml/2006/main" count="81" uniqueCount="62">
  <si>
    <t>Ipotesi</t>
  </si>
  <si>
    <t>Anno 1</t>
  </si>
  <si>
    <t>Anno 2</t>
  </si>
  <si>
    <t>Volumi</t>
  </si>
  <si>
    <t>Prezzo</t>
  </si>
  <si>
    <t>Costi fissi di struttura</t>
  </si>
  <si>
    <t>Costi di Sviluppo</t>
  </si>
  <si>
    <t>Immobilizzazioni (investimento nell'anno)</t>
  </si>
  <si>
    <t>Periodo di ammortamento (anni)</t>
  </si>
  <si>
    <t>% IVA su Vendite, Acquisti e Immobilizzazioni</t>
  </si>
  <si>
    <t>Conto Economico</t>
  </si>
  <si>
    <t>Ricavi di vendita</t>
  </si>
  <si>
    <t>Costo materiali</t>
  </si>
  <si>
    <t>Margine di contribuzione</t>
  </si>
  <si>
    <t>Manodopera diretta</t>
  </si>
  <si>
    <t>MDC - Costo MDO diretta</t>
  </si>
  <si>
    <t>Costi di sviluppo</t>
  </si>
  <si>
    <t>EBITDA</t>
  </si>
  <si>
    <t>Ammortamenti</t>
  </si>
  <si>
    <t>EBIT / Reddito Operativo</t>
  </si>
  <si>
    <t>Oneri Gestione finanziaria</t>
  </si>
  <si>
    <t>Reddito ante imposte</t>
  </si>
  <si>
    <t>Imposte</t>
  </si>
  <si>
    <t>Reddito netto</t>
  </si>
  <si>
    <t>IMPIEGHI</t>
  </si>
  <si>
    <t>Attivo circolante</t>
  </si>
  <si>
    <t>+ Cassa di gestione operativa</t>
  </si>
  <si>
    <t>+ Crediti verso clienti</t>
  </si>
  <si>
    <t>+ Acconti a fornitori</t>
  </si>
  <si>
    <t>+ Erario c.to IVA attivo</t>
  </si>
  <si>
    <t>+ Scorte</t>
  </si>
  <si>
    <t>Immobilizzazioni operative nette</t>
  </si>
  <si>
    <t>+ Immobilizzazioni lorde</t>
  </si>
  <si>
    <t>- Fondo ammortamento</t>
  </si>
  <si>
    <t>Attivo di gestione patrimoniale</t>
  </si>
  <si>
    <t>+ Liquidità patrimoniali</t>
  </si>
  <si>
    <t>+ Immobilizzazioni patrimoniali</t>
  </si>
  <si>
    <t>Totale Impieghi</t>
  </si>
  <si>
    <t>FONTI</t>
  </si>
  <si>
    <t>Passivo circolante</t>
  </si>
  <si>
    <t>+ Debiti verso fornitori</t>
  </si>
  <si>
    <t>+ Acconti da clienti</t>
  </si>
  <si>
    <t>+ Erario c.to IVA passivo</t>
  </si>
  <si>
    <t>+ Altri debiti di gestione operativa</t>
  </si>
  <si>
    <t>Debiti finanziari</t>
  </si>
  <si>
    <t>+ Finanziamenti a medio/lungo termine</t>
  </si>
  <si>
    <t>Mezzi Propri</t>
  </si>
  <si>
    <t>+ Capitale sociale</t>
  </si>
  <si>
    <t>+ Reddito netto</t>
  </si>
  <si>
    <t>Totale Fonti</t>
  </si>
  <si>
    <t>CCN Operativo</t>
  </si>
  <si>
    <t>Capitale investito netto operativo</t>
  </si>
  <si>
    <t>Autofinanziamento</t>
  </si>
  <si>
    <t>Fabbisogno finanziario</t>
  </si>
  <si>
    <t>Anno 3</t>
  </si>
  <si>
    <t>Anno 4</t>
  </si>
  <si>
    <t>4%, 4% e 22%</t>
  </si>
  <si>
    <t>TOTALE RATE ANNUE</t>
  </si>
  <si>
    <t>ROI</t>
  </si>
  <si>
    <t>ROE</t>
  </si>
  <si>
    <t>ROS</t>
  </si>
  <si>
    <t>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</si>
</sst>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1"/>
      <name val="Calibri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e"/>
    </font>
    <font>
      <b/>
      <sz val="11"/>
      <name val="Arie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1" fillId="0" borderId="3" xfId="0" applyFont="1" applyBorder="1"/>
    <xf numFmtId="0" fontId="2" fillId="0" borderId="4" xfId="0" applyFont="1" applyBorder="1"/>
    <xf numFmtId="0" fontId="1" fillId="0" borderId="0" xfId="0" quotePrefix="1" applyFont="1"/>
    <xf numFmtId="0" fontId="2" fillId="0" borderId="0" xfId="0" quotePrefix="1" applyFont="1"/>
    <xf numFmtId="2" fontId="0" fillId="0" borderId="0" xfId="0" applyNumberFormat="1"/>
    <xf numFmtId="0" fontId="4" fillId="0" borderId="3" xfId="0" applyFont="1" applyBorder="1"/>
    <xf numFmtId="0" fontId="3" fillId="0" borderId="0" xfId="0" applyFont="1"/>
    <xf numFmtId="0" fontId="3" fillId="0" borderId="4" xfId="0" applyFont="1" applyBorder="1"/>
    <xf numFmtId="0" fontId="4" fillId="0" borderId="0" xfId="0" quotePrefix="1" applyFont="1"/>
    <xf numFmtId="42" fontId="4" fillId="0" borderId="0" xfId="0" applyNumberFormat="1" applyFont="1"/>
    <xf numFmtId="42" fontId="0" fillId="0" borderId="0" xfId="0" applyNumberFormat="1"/>
    <xf numFmtId="42" fontId="5" fillId="0" borderId="0" xfId="0" applyNumberFormat="1" applyFont="1"/>
    <xf numFmtId="42" fontId="4" fillId="0" borderId="0" xfId="0" quotePrefix="1" applyNumberFormat="1" applyFont="1"/>
    <xf numFmtId="42" fontId="1" fillId="0" borderId="0" xfId="0" applyNumberFormat="1" applyFont="1"/>
    <xf numFmtId="0" fontId="2" fillId="0" borderId="5" xfId="0" applyFont="1" applyBorder="1"/>
    <xf numFmtId="42" fontId="3" fillId="2" borderId="5" xfId="0" applyNumberFormat="1" applyFont="1" applyFill="1" applyBorder="1"/>
    <xf numFmtId="42" fontId="3" fillId="0" borderId="7" xfId="0" applyNumberFormat="1" applyFont="1" applyBorder="1"/>
    <xf numFmtId="42" fontId="4" fillId="0" borderId="8" xfId="0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44" fontId="4" fillId="0" borderId="1" xfId="0" applyNumberFormat="1" applyFont="1" applyBorder="1"/>
    <xf numFmtId="2" fontId="4" fillId="0" borderId="3" xfId="0" applyNumberFormat="1" applyFont="1" applyBorder="1"/>
    <xf numFmtId="2" fontId="3" fillId="0" borderId="2" xfId="0" applyNumberFormat="1" applyFont="1" applyBorder="1"/>
    <xf numFmtId="0" fontId="2" fillId="0" borderId="9" xfId="0" applyFont="1" applyBorder="1"/>
    <xf numFmtId="0" fontId="1" fillId="0" borderId="9" xfId="0" applyFont="1" applyBorder="1" applyAlignment="1">
      <alignment wrapText="1"/>
    </xf>
    <xf numFmtId="42" fontId="3" fillId="3" borderId="0" xfId="0" applyNumberFormat="1" applyFont="1" applyFill="1"/>
    <xf numFmtId="42" fontId="3" fillId="4" borderId="0" xfId="0" applyNumberFormat="1" applyFont="1" applyFill="1"/>
    <xf numFmtId="42" fontId="6" fillId="4" borderId="0" xfId="0" applyNumberFormat="1" applyFont="1" applyFill="1"/>
    <xf numFmtId="42" fontId="4" fillId="0" borderId="1" xfId="0" applyNumberFormat="1" applyFont="1" applyBorder="1"/>
    <xf numFmtId="42" fontId="3" fillId="4" borderId="6" xfId="0" applyNumberFormat="1" applyFont="1" applyFill="1" applyBorder="1"/>
    <xf numFmtId="42" fontId="3" fillId="4" borderId="1" xfId="0" applyNumberFormat="1" applyFont="1" applyFill="1" applyBorder="1"/>
    <xf numFmtId="0" fontId="1" fillId="0" borderId="6" xfId="0" applyFont="1" applyBorder="1"/>
    <xf numFmtId="42" fontId="4" fillId="0" borderId="6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0" xfId="0" applyFont="1" applyBorder="1"/>
    <xf numFmtId="42" fontId="3" fillId="0" borderId="1" xfId="0" applyNumberFormat="1" applyFont="1" applyBorder="1"/>
    <xf numFmtId="42" fontId="3" fillId="5" borderId="1" xfId="0" applyNumberFormat="1" applyFont="1" applyFill="1" applyBorder="1"/>
    <xf numFmtId="42" fontId="3" fillId="5" borderId="10" xfId="0" applyNumberFormat="1" applyFont="1" applyFill="1" applyBorder="1"/>
    <xf numFmtId="9" fontId="4" fillId="0" borderId="6" xfId="1" applyFont="1" applyBorder="1"/>
    <xf numFmtId="9" fontId="4" fillId="0" borderId="1" xfId="1" applyFont="1" applyBorder="1"/>
    <xf numFmtId="2" fontId="3" fillId="0" borderId="7" xfId="0" applyNumberFormat="1" applyFont="1" applyBorder="1"/>
    <xf numFmtId="1" fontId="4" fillId="0" borderId="1" xfId="0" applyNumberFormat="1" applyFont="1" applyBorder="1"/>
    <xf numFmtId="164" fontId="4" fillId="0" borderId="8" xfId="0" applyNumberFormat="1" applyFont="1" applyBorder="1"/>
    <xf numFmtId="0" fontId="2" fillId="0" borderId="6" xfId="0" applyFont="1" applyBorder="1"/>
    <xf numFmtId="9" fontId="1" fillId="0" borderId="10" xfId="1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solidFill>
                  <a:schemeClr val="tx1"/>
                </a:solidFill>
              </a:rPr>
              <a:t>Costi</a:t>
            </a:r>
            <a:r>
              <a:rPr lang="it-IT" baseline="0">
                <a:solidFill>
                  <a:schemeClr val="tx1"/>
                </a:solidFill>
              </a:rPr>
              <a:t> della produzione</a:t>
            </a:r>
            <a:endParaRPr lang="it-IT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'Bilancio previsionale'!$A$12</c:f>
              <c:strCache>
                <c:ptCount val="1"/>
                <c:pt idx="0">
                  <c:v>Costo materiali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'Bilancio previsionale'!$B$10:$E$10</c:f>
              <c:strCache>
                <c:ptCount val="4"/>
                <c:pt idx="0">
                  <c:v>Anno 1</c:v>
                </c:pt>
                <c:pt idx="1">
                  <c:v>Anno 2</c:v>
                </c:pt>
                <c:pt idx="2">
                  <c:v>Anno 3</c:v>
                </c:pt>
                <c:pt idx="3">
                  <c:v>Anno 4</c:v>
                </c:pt>
              </c:strCache>
            </c:strRef>
          </c:cat>
          <c:val>
            <c:numRef>
              <c:f>'Bilancio previsionale'!$B$12:$E$12</c:f>
              <c:numCache>
                <c:formatCode>_("€"* #,##0_);_("€"* \(#,##0\);_("€"* "-"_);_(@_)</c:formatCode>
                <c:ptCount val="4"/>
                <c:pt idx="0">
                  <c:v>80000</c:v>
                </c:pt>
                <c:pt idx="1">
                  <c:v>96000</c:v>
                </c:pt>
                <c:pt idx="2">
                  <c:v>115200</c:v>
                </c:pt>
                <c:pt idx="3">
                  <c:v>138240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9-4071-B11C-2B7CA9CEC167}"/>
            </c:ext>
          </c:extLst>
        </c:ser>
        <c:ser>
          <c:idx val="1"/>
          <c:order val="1"/>
          <c:tx>
            <c:strRef>
              <c:f>'Bilancio previsionale'!$A$14</c:f>
              <c:strCache>
                <c:ptCount val="1"/>
                <c:pt idx="0">
                  <c:v>Manodopera diretta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'Bilancio previsionale'!$B$10:$E$10</c:f>
              <c:strCache>
                <c:ptCount val="4"/>
                <c:pt idx="0">
                  <c:v>Anno 1</c:v>
                </c:pt>
                <c:pt idx="1">
                  <c:v>Anno 2</c:v>
                </c:pt>
                <c:pt idx="2">
                  <c:v>Anno 3</c:v>
                </c:pt>
                <c:pt idx="3">
                  <c:v>Anno 4</c:v>
                </c:pt>
              </c:strCache>
            </c:strRef>
          </c:cat>
          <c:val>
            <c:numRef>
              <c:f>'Bilancio previsionale'!$B$14:$E$14</c:f>
              <c:numCache>
                <c:formatCode>_("€"* #,##0_);_("€"* \(#,##0\);_("€"* "-"_);_(@_)</c:formatCode>
                <c:ptCount val="4"/>
                <c:pt idx="0">
                  <c:v>5600</c:v>
                </c:pt>
                <c:pt idx="1">
                  <c:v>6160</c:v>
                </c:pt>
                <c:pt idx="2">
                  <c:v>6776</c:v>
                </c:pt>
                <c:pt idx="3">
                  <c:v>7453.6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9-4071-B11C-2B7CA9CEC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444504"/>
        <c:axId val="801440240"/>
      </c:lineChart>
      <c:catAx>
        <c:axId val="80144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01440240"/>
        <c:crosses val="autoZero"/>
        <c:auto val="1"/>
        <c:lblAlgn val="ctr"/>
        <c:lblOffset val="100"/>
        <c:noMultiLvlLbl val="0"/>
      </c:catAx>
      <c:valAx>
        <c:axId val="801440240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0144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366530</xdr:colOff>
      <xdr:row>9</xdr:row>
      <xdr:rowOff>165663</xdr:rowOff>
    </xdr:from>
    <xdr:to>
      <xdr:col>12</xdr:col>
      <xdr:colOff>248372</xdr:colOff>
      <xdr:row>24</xdr:row>
      <xdr:rowOff>3136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76551A8-E50D-E53B-2562-D6AC52768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57E0-D9D9-4ACD-9A5D-7D34427BF2F5}">
  <dimension ref="A1:I88"/>
  <sheetViews>
    <sheetView tabSelected="1" zoomScale="79" workbookViewId="0">
      <selection activeCell="H73" sqref="H73"/>
    </sheetView>
  </sheetViews>
  <sheetFormatPr defaultRowHeight="15"/>
  <cols>
    <col min="1" max="1" width="47.5703125" customWidth="1"/>
    <col min="2" max="2" width="18.140625" style="8" customWidth="1"/>
    <col min="3" max="3" width="18.28515625" style="8" customWidth="1"/>
    <col min="4" max="4" width="18.140625" style="8" customWidth="1"/>
    <col min="5" max="5" width="18.28515625" style="8" customWidth="1"/>
    <col min="8" max="8" width="24.28515625" customWidth="1"/>
  </cols>
  <sheetData>
    <row r="1" spans="1:5">
      <c r="A1" s="27" t="s">
        <v>0</v>
      </c>
      <c r="B1" s="26" t="s">
        <v>1</v>
      </c>
      <c r="C1" s="26" t="s">
        <v>2</v>
      </c>
      <c r="D1" s="26" t="s">
        <v>54</v>
      </c>
      <c r="E1" s="26" t="s">
        <v>55</v>
      </c>
    </row>
    <row r="2" spans="1:5">
      <c r="A2" s="28" t="s">
        <v>3</v>
      </c>
      <c r="B2" s="22">
        <v>20000</v>
      </c>
      <c r="C2" s="22">
        <f>B2+(B2*20%)</f>
        <v>24000</v>
      </c>
      <c r="D2" s="22">
        <f>C2+(C2*20%)</f>
        <v>28800</v>
      </c>
      <c r="E2" s="22">
        <f t="shared" ref="E2" si="0">D2+(D2*20%)</f>
        <v>34560</v>
      </c>
    </row>
    <row r="3" spans="1:5">
      <c r="A3" s="28" t="s">
        <v>4</v>
      </c>
      <c r="B3" s="23">
        <v>9</v>
      </c>
      <c r="C3" s="23">
        <v>9</v>
      </c>
      <c r="D3" s="23">
        <v>9</v>
      </c>
      <c r="E3" s="23">
        <v>9</v>
      </c>
    </row>
    <row r="4" spans="1:5">
      <c r="A4" s="28" t="s">
        <v>5</v>
      </c>
      <c r="B4" s="24">
        <v>1700</v>
      </c>
      <c r="C4" s="24">
        <v>1700</v>
      </c>
      <c r="D4" s="24">
        <v>1700</v>
      </c>
      <c r="E4" s="24">
        <v>1700</v>
      </c>
    </row>
    <row r="5" spans="1:5">
      <c r="A5" s="28" t="s">
        <v>6</v>
      </c>
      <c r="B5" s="23">
        <v>1000</v>
      </c>
      <c r="C5" s="23">
        <v>1000</v>
      </c>
      <c r="D5" s="23">
        <v>1000</v>
      </c>
      <c r="E5" s="23">
        <v>1000</v>
      </c>
    </row>
    <row r="6" spans="1:5">
      <c r="A6" s="28" t="s">
        <v>7</v>
      </c>
      <c r="B6" s="24">
        <v>250000</v>
      </c>
      <c r="C6" s="24"/>
      <c r="D6" s="24"/>
      <c r="E6" s="24"/>
    </row>
    <row r="7" spans="1:5">
      <c r="A7" s="28" t="s">
        <v>8</v>
      </c>
      <c r="B7" s="46">
        <v>6</v>
      </c>
      <c r="C7" s="24"/>
      <c r="D7" s="24"/>
      <c r="E7" s="24"/>
    </row>
    <row r="8" spans="1:5">
      <c r="A8" s="28" t="s">
        <v>9</v>
      </c>
      <c r="B8" s="25" t="s">
        <v>56</v>
      </c>
      <c r="C8" s="25" t="s">
        <v>56</v>
      </c>
      <c r="D8" s="25" t="s">
        <v>56</v>
      </c>
      <c r="E8" s="25" t="s">
        <v>56</v>
      </c>
    </row>
    <row r="9" spans="1:5">
      <c r="A9" s="1"/>
    </row>
    <row r="10" spans="1:5">
      <c r="A10" s="2" t="s">
        <v>10</v>
      </c>
      <c r="B10" s="45" t="s">
        <v>1</v>
      </c>
      <c r="C10" s="45" t="s">
        <v>2</v>
      </c>
      <c r="D10" s="45" t="s">
        <v>54</v>
      </c>
      <c r="E10" s="45" t="s">
        <v>55</v>
      </c>
    </row>
    <row r="11" spans="1:5">
      <c r="A11" s="3" t="s">
        <v>11</v>
      </c>
      <c r="B11" s="13">
        <f>B2*B3</f>
        <v>180000</v>
      </c>
      <c r="C11" s="13">
        <f>C2*C3</f>
        <v>216000</v>
      </c>
      <c r="D11" s="13">
        <f>D2*D3</f>
        <v>259200</v>
      </c>
      <c r="E11" s="13">
        <f>E2*E3</f>
        <v>311040</v>
      </c>
    </row>
    <row r="12" spans="1:5">
      <c r="A12" s="1" t="s">
        <v>12</v>
      </c>
      <c r="B12" s="13">
        <v>80000</v>
      </c>
      <c r="C12" s="13">
        <f>B12+(B12*20%)</f>
        <v>96000</v>
      </c>
      <c r="D12" s="13">
        <f t="shared" ref="D12:E12" si="1">C12+(C12*20%)</f>
        <v>115200</v>
      </c>
      <c r="E12" s="13">
        <f t="shared" si="1"/>
        <v>138240</v>
      </c>
    </row>
    <row r="13" spans="1:5">
      <c r="A13" s="3" t="s">
        <v>13</v>
      </c>
      <c r="B13" s="29">
        <f>(B11-B12)</f>
        <v>100000</v>
      </c>
      <c r="C13" s="29">
        <f t="shared" ref="C13:E13" si="2">(C11-C12)</f>
        <v>120000</v>
      </c>
      <c r="D13" s="29">
        <f t="shared" si="2"/>
        <v>144000</v>
      </c>
      <c r="E13" s="29">
        <f t="shared" si="2"/>
        <v>172800</v>
      </c>
    </row>
    <row r="14" spans="1:5">
      <c r="A14" s="1" t="s">
        <v>14</v>
      </c>
      <c r="B14" s="13">
        <v>5600</v>
      </c>
      <c r="C14" s="13">
        <f>B14+(B14*10%)</f>
        <v>6160</v>
      </c>
      <c r="D14" s="13">
        <f t="shared" ref="D14:E14" si="3">C14+(C14*10%)</f>
        <v>6776</v>
      </c>
      <c r="E14" s="13">
        <f t="shared" si="3"/>
        <v>7453.6</v>
      </c>
    </row>
    <row r="15" spans="1:5">
      <c r="A15" s="10" t="s">
        <v>15</v>
      </c>
      <c r="B15" s="29">
        <f>(B13-B14)</f>
        <v>94400</v>
      </c>
      <c r="C15" s="29">
        <f t="shared" ref="C15:E15" si="4">(C13-C14)</f>
        <v>113840</v>
      </c>
      <c r="D15" s="29">
        <f t="shared" si="4"/>
        <v>137224</v>
      </c>
      <c r="E15" s="29">
        <f t="shared" si="4"/>
        <v>165346.4</v>
      </c>
    </row>
    <row r="16" spans="1:5">
      <c r="A16" s="1" t="s">
        <v>5</v>
      </c>
      <c r="B16" s="13">
        <f>B4</f>
        <v>1700</v>
      </c>
      <c r="C16" s="13">
        <f t="shared" ref="C16:E16" si="5">C4</f>
        <v>1700</v>
      </c>
      <c r="D16" s="13">
        <f t="shared" si="5"/>
        <v>1700</v>
      </c>
      <c r="E16" s="13">
        <f t="shared" si="5"/>
        <v>1700</v>
      </c>
    </row>
    <row r="17" spans="1:9">
      <c r="A17" s="9" t="s">
        <v>16</v>
      </c>
      <c r="B17" s="47">
        <f>B5</f>
        <v>1000</v>
      </c>
      <c r="C17" s="47">
        <f t="shared" ref="C17:E17" si="6">C5</f>
        <v>1000</v>
      </c>
      <c r="D17" s="47">
        <f t="shared" si="6"/>
        <v>1000</v>
      </c>
      <c r="E17" s="47">
        <f t="shared" si="6"/>
        <v>1000</v>
      </c>
    </row>
    <row r="18" spans="1:9">
      <c r="A18" s="3" t="s">
        <v>17</v>
      </c>
      <c r="B18" s="29">
        <f>(B15-B16-B17)</f>
        <v>91700</v>
      </c>
      <c r="C18" s="29">
        <f>(C15-C16-C17)</f>
        <v>111140</v>
      </c>
      <c r="D18" s="29">
        <f t="shared" ref="D18:E18" si="7">(D15-D16-D17)</f>
        <v>134524</v>
      </c>
      <c r="E18" s="29">
        <f t="shared" si="7"/>
        <v>162646.39999999999</v>
      </c>
    </row>
    <row r="19" spans="1:9">
      <c r="A19" s="4" t="s">
        <v>18</v>
      </c>
      <c r="B19" s="21">
        <f>(250000/6)</f>
        <v>41666.666666666664</v>
      </c>
      <c r="C19" s="21">
        <f t="shared" ref="C19:E19" si="8">(250000/6)</f>
        <v>41666.666666666664</v>
      </c>
      <c r="D19" s="21">
        <f t="shared" si="8"/>
        <v>41666.666666666664</v>
      </c>
      <c r="E19" s="21">
        <f t="shared" si="8"/>
        <v>41666.666666666664</v>
      </c>
    </row>
    <row r="20" spans="1:9">
      <c r="A20" s="3" t="s">
        <v>19</v>
      </c>
      <c r="B20" s="29">
        <f>(B18-B19)</f>
        <v>50033.333333333336</v>
      </c>
      <c r="C20" s="29">
        <f t="shared" ref="C20:E20" si="9">(C18-C19)</f>
        <v>69473.333333333343</v>
      </c>
      <c r="D20" s="29">
        <f t="shared" si="9"/>
        <v>92857.333333333343</v>
      </c>
      <c r="E20" s="29">
        <f t="shared" si="9"/>
        <v>120979.73333333334</v>
      </c>
    </row>
    <row r="21" spans="1:9">
      <c r="A21" s="4" t="s">
        <v>20</v>
      </c>
      <c r="B21" s="21">
        <v>12051.05</v>
      </c>
      <c r="C21" s="21">
        <v>11039.65</v>
      </c>
      <c r="D21" s="21">
        <v>9976.51</v>
      </c>
      <c r="E21" s="21">
        <v>8858.9699999999993</v>
      </c>
    </row>
    <row r="22" spans="1:9">
      <c r="A22" s="3" t="s">
        <v>21</v>
      </c>
      <c r="B22" s="29">
        <f>(B20-B21)</f>
        <v>37982.28333333334</v>
      </c>
      <c r="C22" s="29">
        <f t="shared" ref="C22:E22" si="10">(C20-C21)</f>
        <v>58433.683333333342</v>
      </c>
      <c r="D22" s="29">
        <f t="shared" si="10"/>
        <v>82880.823333333348</v>
      </c>
      <c r="E22" s="29">
        <f t="shared" si="10"/>
        <v>112120.76333333334</v>
      </c>
    </row>
    <row r="23" spans="1:9">
      <c r="A23" s="1" t="s">
        <v>22</v>
      </c>
      <c r="B23" s="13">
        <f>(B22-(B22*28%))</f>
        <v>27347.244000000006</v>
      </c>
      <c r="C23" s="13">
        <f t="shared" ref="C23:E23" si="11">C22-(C22*28%)</f>
        <v>42072.252000000008</v>
      </c>
      <c r="D23" s="13">
        <f t="shared" si="11"/>
        <v>59674.192800000004</v>
      </c>
      <c r="E23" s="13">
        <f t="shared" si="11"/>
        <v>80726.949599999993</v>
      </c>
    </row>
    <row r="24" spans="1:9" ht="15.75" thickBot="1">
      <c r="A24" s="11" t="s">
        <v>23</v>
      </c>
      <c r="B24" s="19">
        <f>(B22-B23)</f>
        <v>10635.039333333334</v>
      </c>
      <c r="C24" s="19">
        <f t="shared" ref="C24:E24" si="12">(C22-C23)</f>
        <v>16361.431333333334</v>
      </c>
      <c r="D24" s="19">
        <f t="shared" si="12"/>
        <v>23206.630533333344</v>
      </c>
      <c r="E24" s="19">
        <f t="shared" si="12"/>
        <v>31393.813733333343</v>
      </c>
    </row>
    <row r="25" spans="1:9" ht="15.75" thickTop="1">
      <c r="A25" s="1"/>
      <c r="B25" s="14"/>
      <c r="C25" s="14"/>
      <c r="D25" s="14"/>
      <c r="E25" s="14"/>
    </row>
    <row r="26" spans="1:9">
      <c r="A26" s="2" t="s">
        <v>24</v>
      </c>
      <c r="B26" s="20" t="s">
        <v>1</v>
      </c>
      <c r="C26" s="20" t="s">
        <v>2</v>
      </c>
      <c r="D26" s="20" t="s">
        <v>54</v>
      </c>
      <c r="E26" s="20" t="s">
        <v>55</v>
      </c>
    </row>
    <row r="27" spans="1:9">
      <c r="A27" s="3" t="s">
        <v>25</v>
      </c>
      <c r="B27" s="30">
        <f t="shared" ref="B27:D27" si="13">SUM(B28:B32)</f>
        <v>67482</v>
      </c>
      <c r="C27" s="30">
        <f>SUM(C28:C32)</f>
        <v>80105</v>
      </c>
      <c r="D27" s="30">
        <f t="shared" si="13"/>
        <v>93605</v>
      </c>
      <c r="E27" s="30">
        <f>SUM(E28:E32)</f>
        <v>108188</v>
      </c>
    </row>
    <row r="28" spans="1:9">
      <c r="A28" s="6" t="s">
        <v>26</v>
      </c>
      <c r="B28" s="13">
        <v>25000</v>
      </c>
      <c r="C28" s="13">
        <f>B28+(B28*20%)</f>
        <v>30000</v>
      </c>
      <c r="D28" s="13">
        <f t="shared" ref="D28:E28" si="14">C28+(C28*20%)</f>
        <v>36000</v>
      </c>
      <c r="E28" s="13">
        <f t="shared" si="14"/>
        <v>43200</v>
      </c>
    </row>
    <row r="29" spans="1:9">
      <c r="A29" s="6" t="s">
        <v>27</v>
      </c>
      <c r="B29" s="13">
        <v>12000</v>
      </c>
      <c r="C29" s="13">
        <f>B29+(B29*20%)</f>
        <v>14400</v>
      </c>
      <c r="D29" s="13">
        <f t="shared" ref="D29:E29" si="15">C29+(C29*20%)</f>
        <v>17280</v>
      </c>
      <c r="E29" s="13">
        <f t="shared" si="15"/>
        <v>20736</v>
      </c>
    </row>
    <row r="30" spans="1:9" ht="14.25" customHeight="1">
      <c r="A30" s="12" t="s">
        <v>29</v>
      </c>
      <c r="B30" s="16">
        <v>5000</v>
      </c>
      <c r="C30" s="17">
        <f>B30+(B30*20%)</f>
        <v>6000</v>
      </c>
      <c r="D30" s="17">
        <f>C30+(C30*20%)</f>
        <v>7200</v>
      </c>
      <c r="E30" s="17">
        <f t="shared" ref="E30" si="16">D30+(D30*20%)</f>
        <v>8640</v>
      </c>
      <c r="F30" s="1"/>
      <c r="G30" s="1"/>
      <c r="H30" s="1"/>
      <c r="I30" s="1"/>
    </row>
    <row r="31" spans="1:9">
      <c r="A31" s="6" t="s">
        <v>28</v>
      </c>
      <c r="B31" s="13">
        <v>3000</v>
      </c>
      <c r="C31" s="13">
        <f>B31+(B31*20%)</f>
        <v>3600</v>
      </c>
      <c r="D31" s="13">
        <f t="shared" ref="D31:E31" si="17">C31+(C31*20%)</f>
        <v>4320</v>
      </c>
      <c r="E31" s="13">
        <f t="shared" si="17"/>
        <v>5184</v>
      </c>
    </row>
    <row r="32" spans="1:9">
      <c r="A32" s="6" t="s">
        <v>30</v>
      </c>
      <c r="B32" s="13">
        <v>22482</v>
      </c>
      <c r="C32" s="13">
        <v>26105</v>
      </c>
      <c r="D32" s="13">
        <v>28805</v>
      </c>
      <c r="E32" s="13">
        <v>30428</v>
      </c>
    </row>
    <row r="33" spans="1:9">
      <c r="A33" s="1"/>
      <c r="B33" s="14"/>
      <c r="C33" s="14"/>
      <c r="D33" s="14"/>
    </row>
    <row r="34" spans="1:9">
      <c r="A34" s="3" t="s">
        <v>31</v>
      </c>
      <c r="B34" s="31">
        <f>(B35-B36)</f>
        <v>208333.33333333334</v>
      </c>
      <c r="C34" s="31">
        <f t="shared" ref="C34:E34" si="18">(C35-C36)</f>
        <v>166666.66666666669</v>
      </c>
      <c r="D34" s="31">
        <f t="shared" si="18"/>
        <v>125000</v>
      </c>
      <c r="E34" s="31">
        <f t="shared" si="18"/>
        <v>83333.333333333343</v>
      </c>
    </row>
    <row r="35" spans="1:9">
      <c r="A35" s="6" t="s">
        <v>32</v>
      </c>
      <c r="B35" s="15">
        <v>250000</v>
      </c>
      <c r="C35" s="15">
        <v>250000</v>
      </c>
      <c r="D35" s="15">
        <v>250000</v>
      </c>
      <c r="E35" s="15">
        <v>250000</v>
      </c>
    </row>
    <row r="36" spans="1:9">
      <c r="A36" s="6" t="s">
        <v>33</v>
      </c>
      <c r="B36" s="15">
        <f>B19</f>
        <v>41666.666666666664</v>
      </c>
      <c r="C36" s="15">
        <f>(B36+C19)</f>
        <v>83333.333333333328</v>
      </c>
      <c r="D36" s="15">
        <f>(C36+D19)</f>
        <v>125000</v>
      </c>
      <c r="E36" s="15">
        <f>(D36+E19)</f>
        <v>166666.66666666666</v>
      </c>
    </row>
    <row r="37" spans="1:9">
      <c r="A37" s="1"/>
      <c r="B37" s="14"/>
      <c r="C37" s="14"/>
      <c r="D37" s="14"/>
      <c r="E37" s="14"/>
    </row>
    <row r="38" spans="1:9">
      <c r="A38" s="7" t="s">
        <v>34</v>
      </c>
      <c r="B38" s="30">
        <f>SUM(B39+B40)</f>
        <v>45000</v>
      </c>
      <c r="C38" s="30">
        <f t="shared" ref="C38:E38" si="19">SUM(C39+C40)</f>
        <v>49500</v>
      </c>
      <c r="D38" s="30">
        <f t="shared" si="19"/>
        <v>54450</v>
      </c>
      <c r="E38" s="30">
        <f t="shared" si="19"/>
        <v>59895</v>
      </c>
    </row>
    <row r="39" spans="1:9">
      <c r="A39" s="6" t="s">
        <v>35</v>
      </c>
      <c r="B39" s="13">
        <v>15000</v>
      </c>
      <c r="C39" s="13">
        <f>B39+(B39*10%)</f>
        <v>16500</v>
      </c>
      <c r="D39" s="13">
        <f t="shared" ref="D39:E39" si="20">C39+(C39*10%)</f>
        <v>18150</v>
      </c>
      <c r="E39" s="13">
        <f t="shared" si="20"/>
        <v>19965</v>
      </c>
    </row>
    <row r="40" spans="1:9">
      <c r="A40" s="6" t="s">
        <v>36</v>
      </c>
      <c r="B40" s="13">
        <v>30000</v>
      </c>
      <c r="C40" s="13">
        <f>B40+(B40*10%)</f>
        <v>33000</v>
      </c>
      <c r="D40" s="13">
        <f t="shared" ref="D40:E40" si="21">C40+(C40*10%)</f>
        <v>36300</v>
      </c>
      <c r="E40" s="13">
        <f t="shared" si="21"/>
        <v>39930</v>
      </c>
    </row>
    <row r="41" spans="1:9" ht="15.75" thickBot="1">
      <c r="A41" s="18" t="s">
        <v>37</v>
      </c>
      <c r="B41" s="19">
        <f t="shared" ref="B41:E41" si="22">B27+B34+B38</f>
        <v>320815.33333333337</v>
      </c>
      <c r="C41" s="19">
        <f t="shared" si="22"/>
        <v>296271.66666666669</v>
      </c>
      <c r="D41" s="19">
        <f t="shared" si="22"/>
        <v>273055</v>
      </c>
      <c r="E41" s="19">
        <f t="shared" si="22"/>
        <v>251416.33333333334</v>
      </c>
    </row>
    <row r="42" spans="1:9" ht="15.75" thickTop="1">
      <c r="A42" s="3"/>
      <c r="B42" s="14"/>
      <c r="C42" s="14"/>
      <c r="D42" s="14"/>
      <c r="E42" s="14"/>
    </row>
    <row r="43" spans="1:9">
      <c r="A43" s="2" t="s">
        <v>38</v>
      </c>
      <c r="B43" s="20" t="s">
        <v>1</v>
      </c>
      <c r="C43" s="20" t="s">
        <v>2</v>
      </c>
      <c r="D43" s="20" t="s">
        <v>54</v>
      </c>
      <c r="E43" s="20" t="s">
        <v>55</v>
      </c>
    </row>
    <row r="44" spans="1:9">
      <c r="A44" s="3" t="s">
        <v>39</v>
      </c>
      <c r="B44" s="33">
        <f>SUM(B45:B48)</f>
        <v>12000</v>
      </c>
      <c r="C44" s="33">
        <f t="shared" ref="C44:E44" si="23">SUM(C45:C48)</f>
        <v>13550</v>
      </c>
      <c r="D44" s="33">
        <f t="shared" si="23"/>
        <v>15307.5</v>
      </c>
      <c r="E44" s="33">
        <f t="shared" si="23"/>
        <v>17301.125</v>
      </c>
    </row>
    <row r="45" spans="1:9">
      <c r="A45" s="6" t="s">
        <v>40</v>
      </c>
      <c r="B45" s="32">
        <v>10000</v>
      </c>
      <c r="C45" s="32">
        <f>B45+(B45*15%)</f>
        <v>11500</v>
      </c>
      <c r="D45" s="32">
        <f t="shared" ref="D45" si="24">C45+(C45*15%)</f>
        <v>13225</v>
      </c>
      <c r="E45" s="32">
        <f>D45+(D45*15%)</f>
        <v>15208.75</v>
      </c>
    </row>
    <row r="46" spans="1:9">
      <c r="A46" s="6" t="s">
        <v>41</v>
      </c>
      <c r="B46" s="32">
        <v>5000</v>
      </c>
      <c r="C46" s="32">
        <f>B46+(B46*10%)</f>
        <v>5500</v>
      </c>
      <c r="D46" s="32">
        <f t="shared" ref="D46:E46" si="25">C46+(C46*10%)</f>
        <v>6050</v>
      </c>
      <c r="E46" s="32">
        <f t="shared" si="25"/>
        <v>6655</v>
      </c>
    </row>
    <row r="47" spans="1:9" ht="13.5" customHeight="1">
      <c r="A47" s="6" t="s">
        <v>42</v>
      </c>
      <c r="B47" s="32">
        <v>-3000</v>
      </c>
      <c r="C47" s="32">
        <f>B47+(B47*15%)</f>
        <v>-3450</v>
      </c>
      <c r="D47" s="32">
        <f t="shared" ref="D47:E47" si="26">C47+(C47*15%)</f>
        <v>-3967.5</v>
      </c>
      <c r="E47" s="32">
        <f t="shared" si="26"/>
        <v>-4562.625</v>
      </c>
      <c r="F47" s="1"/>
      <c r="G47" s="1"/>
      <c r="H47" s="1"/>
      <c r="I47" s="1"/>
    </row>
    <row r="48" spans="1:9">
      <c r="A48" s="6" t="s">
        <v>43</v>
      </c>
      <c r="B48" s="32"/>
      <c r="C48" s="32"/>
      <c r="D48" s="32"/>
      <c r="E48" s="32"/>
    </row>
    <row r="49" spans="1:8">
      <c r="A49" s="1"/>
      <c r="B49" s="32"/>
      <c r="C49" s="32"/>
      <c r="D49" s="32"/>
      <c r="E49" s="32"/>
    </row>
    <row r="50" spans="1:8">
      <c r="A50" s="3" t="s">
        <v>44</v>
      </c>
      <c r="B50" s="34">
        <f t="shared" ref="B50:E50" si="27">B51</f>
        <v>218180.35</v>
      </c>
      <c r="C50" s="34">
        <f t="shared" si="27"/>
        <v>186360.7</v>
      </c>
      <c r="D50" s="34">
        <f t="shared" si="27"/>
        <v>154541.04999999999</v>
      </c>
      <c r="E50" s="34">
        <f t="shared" si="27"/>
        <v>122721.4</v>
      </c>
    </row>
    <row r="51" spans="1:8">
      <c r="A51" s="6" t="s">
        <v>45</v>
      </c>
      <c r="B51" s="32">
        <f>(250000-H52)</f>
        <v>218180.35</v>
      </c>
      <c r="C51" s="32">
        <f>250000-(H52*2)</f>
        <v>186360.7</v>
      </c>
      <c r="D51" s="32">
        <f>250000-(H52*3)</f>
        <v>154541.04999999999</v>
      </c>
      <c r="E51" s="32">
        <f>250000-(H52*4)</f>
        <v>122721.4</v>
      </c>
      <c r="H51" s="10" t="s">
        <v>57</v>
      </c>
    </row>
    <row r="52" spans="1:8">
      <c r="A52" s="1"/>
      <c r="B52" s="32"/>
      <c r="C52" s="32"/>
      <c r="D52" s="32"/>
      <c r="E52" s="32"/>
      <c r="H52" s="13">
        <v>31819.65</v>
      </c>
    </row>
    <row r="53" spans="1:8">
      <c r="A53" s="3" t="s">
        <v>46</v>
      </c>
      <c r="B53" s="34">
        <f>B54+B55</f>
        <v>90635.039333333334</v>
      </c>
      <c r="C53" s="34">
        <f t="shared" ref="C53:E53" si="28">C54+C55</f>
        <v>96361.431333333341</v>
      </c>
      <c r="D53" s="34">
        <f t="shared" si="28"/>
        <v>103206.63053333334</v>
      </c>
      <c r="E53" s="34">
        <f t="shared" si="28"/>
        <v>111393.81373333334</v>
      </c>
    </row>
    <row r="54" spans="1:8">
      <c r="A54" s="6" t="s">
        <v>47</v>
      </c>
      <c r="B54" s="32">
        <v>80000</v>
      </c>
      <c r="C54" s="32">
        <v>80000</v>
      </c>
      <c r="D54" s="32">
        <v>80000</v>
      </c>
      <c r="E54" s="32">
        <v>80000</v>
      </c>
    </row>
    <row r="55" spans="1:8">
      <c r="A55" s="6" t="s">
        <v>48</v>
      </c>
      <c r="B55" s="32">
        <f>B24</f>
        <v>10635.039333333334</v>
      </c>
      <c r="C55" s="32">
        <f t="shared" ref="C55:E55" si="29">C24</f>
        <v>16361.431333333334</v>
      </c>
      <c r="D55" s="32">
        <f t="shared" si="29"/>
        <v>23206.630533333344</v>
      </c>
      <c r="E55" s="32">
        <f t="shared" si="29"/>
        <v>31393.813733333343</v>
      </c>
    </row>
    <row r="56" spans="1:8" ht="15.75" thickBot="1">
      <c r="A56" s="5" t="s">
        <v>49</v>
      </c>
      <c r="B56" s="19">
        <f>SUM(B44+B50+B53)</f>
        <v>320815.38933333335</v>
      </c>
      <c r="C56" s="19">
        <f t="shared" ref="C56:E56" si="30">SUM(C44+C50+C53)</f>
        <v>296272.13133333332</v>
      </c>
      <c r="D56" s="19">
        <f t="shared" si="30"/>
        <v>273055.18053333333</v>
      </c>
      <c r="E56" s="19">
        <f t="shared" si="30"/>
        <v>251416.33873333334</v>
      </c>
    </row>
    <row r="57" spans="1:8" ht="15.75" thickTop="1">
      <c r="A57" s="38"/>
      <c r="B57" s="40"/>
      <c r="C57" s="40"/>
      <c r="D57" s="40"/>
      <c r="E57" s="40"/>
    </row>
    <row r="58" spans="1:8">
      <c r="A58" s="1"/>
    </row>
    <row r="59" spans="1:8">
      <c r="A59" s="35" t="s">
        <v>25</v>
      </c>
      <c r="B59" s="36">
        <f>B27</f>
        <v>67482</v>
      </c>
      <c r="C59" s="36">
        <f t="shared" ref="C59:E59" si="31">C27</f>
        <v>80105</v>
      </c>
      <c r="D59" s="36">
        <f t="shared" si="31"/>
        <v>93605</v>
      </c>
      <c r="E59" s="36">
        <f t="shared" si="31"/>
        <v>108188</v>
      </c>
    </row>
    <row r="60" spans="1:8">
      <c r="A60" s="37" t="s">
        <v>39</v>
      </c>
      <c r="B60" s="32">
        <f>B44</f>
        <v>12000</v>
      </c>
      <c r="C60" s="32">
        <f t="shared" ref="C60:E60" si="32">C44</f>
        <v>13550</v>
      </c>
      <c r="D60" s="32">
        <f t="shared" si="32"/>
        <v>15307.5</v>
      </c>
      <c r="E60" s="32">
        <f t="shared" si="32"/>
        <v>17301.125</v>
      </c>
    </row>
    <row r="61" spans="1:8">
      <c r="A61" s="38" t="s">
        <v>50</v>
      </c>
      <c r="B61" s="41">
        <f>B59-B60</f>
        <v>55482</v>
      </c>
      <c r="C61" s="41">
        <f t="shared" ref="C61:E61" si="33">C59-C60</f>
        <v>66555</v>
      </c>
      <c r="D61" s="41">
        <f t="shared" si="33"/>
        <v>78297.5</v>
      </c>
      <c r="E61" s="41">
        <f t="shared" si="33"/>
        <v>90886.875</v>
      </c>
    </row>
    <row r="62" spans="1:8">
      <c r="A62" s="37" t="s">
        <v>31</v>
      </c>
      <c r="B62" s="32">
        <f>B34</f>
        <v>208333.33333333334</v>
      </c>
      <c r="C62" s="32">
        <f t="shared" ref="C62:E62" si="34">C34</f>
        <v>166666.66666666669</v>
      </c>
      <c r="D62" s="32">
        <f t="shared" si="34"/>
        <v>125000</v>
      </c>
      <c r="E62" s="32">
        <f t="shared" si="34"/>
        <v>83333.333333333343</v>
      </c>
    </row>
    <row r="63" spans="1:8">
      <c r="A63" s="38" t="s">
        <v>51</v>
      </c>
      <c r="B63" s="41">
        <f>B61+B62</f>
        <v>263815.33333333337</v>
      </c>
      <c r="C63" s="41">
        <f t="shared" ref="C63:E63" si="35">C61+C62</f>
        <v>233221.66666666669</v>
      </c>
      <c r="D63" s="41">
        <f t="shared" si="35"/>
        <v>203297.5</v>
      </c>
      <c r="E63" s="41">
        <f t="shared" si="35"/>
        <v>174220.20833333334</v>
      </c>
    </row>
    <row r="64" spans="1:8">
      <c r="A64" s="37" t="s">
        <v>52</v>
      </c>
      <c r="B64" s="32">
        <f>B54</f>
        <v>80000</v>
      </c>
      <c r="C64" s="32">
        <f t="shared" ref="C64:E64" si="36">C54</f>
        <v>80000</v>
      </c>
      <c r="D64" s="32">
        <f t="shared" si="36"/>
        <v>80000</v>
      </c>
      <c r="E64" s="32">
        <f t="shared" si="36"/>
        <v>80000</v>
      </c>
    </row>
    <row r="65" spans="1:5" ht="15.75" thickBot="1">
      <c r="A65" s="39" t="s">
        <v>53</v>
      </c>
      <c r="B65" s="42">
        <f>B63-B64</f>
        <v>183815.33333333337</v>
      </c>
      <c r="C65" s="42">
        <f t="shared" ref="C65:E65" si="37">C63-C64</f>
        <v>153221.66666666669</v>
      </c>
      <c r="D65" s="42">
        <f t="shared" si="37"/>
        <v>123297.5</v>
      </c>
      <c r="E65" s="42">
        <f t="shared" si="37"/>
        <v>94220.208333333343</v>
      </c>
    </row>
    <row r="66" spans="1:5" ht="15.75" thickTop="1">
      <c r="A66" s="1"/>
    </row>
    <row r="67" spans="1:5">
      <c r="A67" s="1"/>
    </row>
    <row r="68" spans="1:5">
      <c r="A68" s="1"/>
    </row>
    <row r="69" spans="1:5">
      <c r="A69" s="48" t="s">
        <v>60</v>
      </c>
      <c r="B69" s="43">
        <f xml:space="preserve"> (B24/B54)</f>
        <v>0.13293799166666667</v>
      </c>
      <c r="C69" s="43">
        <f t="shared" ref="C69:E69" si="38" xml:space="preserve"> (C24/C54)</f>
        <v>0.20451789166666667</v>
      </c>
      <c r="D69" s="43">
        <f t="shared" si="38"/>
        <v>0.29008288166666679</v>
      </c>
      <c r="E69" s="43">
        <f t="shared" si="38"/>
        <v>0.39242267166666678</v>
      </c>
    </row>
    <row r="70" spans="1:5">
      <c r="A70" s="38" t="s">
        <v>58</v>
      </c>
      <c r="B70" s="44">
        <f>(B20/B56)</f>
        <v>0.15595677450917961</v>
      </c>
      <c r="C70" s="44">
        <f t="shared" ref="C70:E70" si="39">(C20/C56)</f>
        <v>0.23449162437478627</v>
      </c>
      <c r="D70" s="44">
        <f t="shared" si="39"/>
        <v>0.34006801538049464</v>
      </c>
      <c r="E70" s="44">
        <f t="shared" si="39"/>
        <v>0.48119280529994279</v>
      </c>
    </row>
    <row r="71" spans="1:5">
      <c r="A71" s="38" t="s">
        <v>59</v>
      </c>
      <c r="B71" s="44">
        <f>(B20/B11)</f>
        <v>0.27796296296296297</v>
      </c>
      <c r="C71" s="44">
        <f t="shared" ref="C71:E71" si="40">(C20/C11)</f>
        <v>0.32163580246913587</v>
      </c>
      <c r="D71" s="44">
        <f t="shared" si="40"/>
        <v>0.35824588477366259</v>
      </c>
      <c r="E71" s="44">
        <f t="shared" si="40"/>
        <v>0.38895233196159124</v>
      </c>
    </row>
    <row r="72" spans="1:5" ht="15.75" thickBot="1">
      <c r="A72" s="39" t="s">
        <v>61</v>
      </c>
      <c r="B72" s="49">
        <f>(B18/B11)</f>
        <v>0.50944444444444448</v>
      </c>
      <c r="C72" s="49">
        <f t="shared" ref="C72:E72" si="41">(C18/C11)</f>
        <v>0.51453703703703701</v>
      </c>
      <c r="D72" s="49">
        <f t="shared" si="41"/>
        <v>0.51899691358024691</v>
      </c>
      <c r="E72" s="49">
        <f t="shared" si="41"/>
        <v>0.52291152263374485</v>
      </c>
    </row>
    <row r="73" spans="1:5" ht="15.75" thickTop="1">
      <c r="A73" s="1"/>
    </row>
    <row r="74" spans="1:5">
      <c r="A74" s="1"/>
    </row>
    <row r="75" spans="1:5">
      <c r="A75" s="1"/>
    </row>
    <row r="76" spans="1:5">
      <c r="A76" s="1"/>
    </row>
    <row r="77" spans="1:5">
      <c r="A77" s="1"/>
    </row>
    <row r="78" spans="1:5">
      <c r="A78" s="1"/>
    </row>
    <row r="79" spans="1:5">
      <c r="A79" s="1"/>
    </row>
    <row r="80" spans="1:5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</sheetData>
  <pageMargins left="0.7" right="0.7" top="0.75" bottom="0.75" header="0.3" footer="0.3"/>
  <pageSetup paperSize="9" orientation="portrait" horizontalDpi="360" verticalDpi="360" r:id="rId1"/>
  <ignoredErrors>
    <ignoredError sqref="C14 D14:E14 B23:E23 C46:E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 previsionale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utente</cp:lastModifiedBy>
  <cp:revision/>
  <dcterms:created xsi:type="dcterms:W3CDTF">2010-08-24T13:59:29Z</dcterms:created>
  <dcterms:modified xsi:type="dcterms:W3CDTF">2023-01-28T14:22:08Z</dcterms:modified>
  <cp:category/>
  <cp:contentStatus/>
</cp:coreProperties>
</file>