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giuli\OneDrive\Desktop\business plan frantoio\"/>
    </mc:Choice>
  </mc:AlternateContent>
  <bookViews>
    <workbookView xWindow="0" yWindow="0" windowWidth="14380" windowHeight="4320"/>
  </bookViews>
  <sheets>
    <sheet name="Foglio1" sheetId="2" r:id="rId1"/>
    <sheet name="Foglio2" sheetId="3" r:id="rId2"/>
  </sheets>
  <definedNames>
    <definedName name="Aumento_C.F.">#REF!</definedName>
    <definedName name="Aumento_C.V.">#REF!</definedName>
    <definedName name="Costi_Fissi">#REF!</definedName>
    <definedName name="Costi_variabili">#REF!</definedName>
    <definedName name="IVA">#REF!</definedName>
    <definedName name="Prezzi">#REF!</definedName>
    <definedName name="Prezzo">#REF!</definedName>
    <definedName name="Reddito_Operativo">#REF!</definedName>
    <definedName name="Ricavi">#REF!</definedName>
    <definedName name="Volumi">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8" i="2" l="1"/>
  <c r="D58" i="2"/>
  <c r="B58" i="2"/>
  <c r="C60" i="2"/>
  <c r="D60" i="2"/>
  <c r="B42" i="2"/>
  <c r="D27" i="2"/>
  <c r="C38" i="2"/>
  <c r="D38" i="2" s="1"/>
  <c r="C37" i="2"/>
  <c r="D37" i="2" s="1"/>
  <c r="C26" i="2"/>
  <c r="D26" i="2" s="1"/>
  <c r="C27" i="2"/>
  <c r="C29" i="2"/>
  <c r="D29" i="2" s="1"/>
  <c r="C28" i="2"/>
  <c r="D28" i="2" s="1"/>
  <c r="C43" i="2"/>
  <c r="D43" i="2" s="1"/>
  <c r="C44" i="2"/>
  <c r="D44" i="2" s="1"/>
  <c r="D49" i="2"/>
  <c r="D48" i="2" s="1"/>
  <c r="C49" i="2"/>
  <c r="C48" i="2" s="1"/>
  <c r="C45" i="2"/>
  <c r="D45" i="2" s="1"/>
  <c r="B34" i="2"/>
  <c r="C34" i="2" s="1"/>
  <c r="D34" i="2" s="1"/>
  <c r="C15" i="2"/>
  <c r="D15" i="2"/>
  <c r="C13" i="2"/>
  <c r="C11" i="2"/>
  <c r="D11" i="2" s="1"/>
  <c r="C3" i="2"/>
  <c r="D3" i="2" s="1"/>
  <c r="C2" i="2"/>
  <c r="D2" i="2" s="1"/>
  <c r="B49" i="2"/>
  <c r="B48" i="2" s="1"/>
  <c r="B36" i="2"/>
  <c r="B25" i="2"/>
  <c r="B33" i="2"/>
  <c r="C33" i="2" s="1"/>
  <c r="B15" i="2"/>
  <c r="B10" i="2"/>
  <c r="B12" i="2" s="1"/>
  <c r="B14" i="2" s="1"/>
  <c r="B16" i="2" s="1"/>
  <c r="B18" i="2" s="1"/>
  <c r="B20" i="2" s="1"/>
  <c r="B21" i="2" s="1"/>
  <c r="B59" i="2" l="1"/>
  <c r="D10" i="2"/>
  <c r="D12" i="2" s="1"/>
  <c r="C32" i="2"/>
  <c r="D36" i="2"/>
  <c r="D33" i="2"/>
  <c r="D32" i="2" s="1"/>
  <c r="C36" i="2"/>
  <c r="D25" i="2"/>
  <c r="C25" i="2"/>
  <c r="C42" i="2"/>
  <c r="D42" i="2"/>
  <c r="B32" i="2"/>
  <c r="B39" i="2" s="1"/>
  <c r="C10" i="2"/>
  <c r="C12" i="2" s="1"/>
  <c r="C14" i="2" s="1"/>
  <c r="C16" i="2" s="1"/>
  <c r="C18" i="2" s="1"/>
  <c r="D13" i="2"/>
  <c r="B22" i="2"/>
  <c r="C20" i="2" l="1"/>
  <c r="C59" i="2"/>
  <c r="B53" i="2"/>
  <c r="B51" i="2" s="1"/>
  <c r="B54" i="2" s="1"/>
  <c r="B60" i="2"/>
  <c r="D14" i="2"/>
  <c r="D16" i="2" s="1"/>
  <c r="D18" i="2" s="1"/>
  <c r="C39" i="2"/>
  <c r="D39" i="2"/>
  <c r="C21" i="2"/>
  <c r="C22" i="2" s="1"/>
  <c r="C53" i="2" s="1"/>
  <c r="C51" i="2" s="1"/>
  <c r="C54" i="2" s="1"/>
  <c r="D20" i="2" l="1"/>
  <c r="D21" i="2" s="1"/>
  <c r="D22" i="2" s="1"/>
  <c r="D53" i="2" s="1"/>
  <c r="D51" i="2" s="1"/>
  <c r="D54" i="2" s="1"/>
  <c r="D59" i="2"/>
</calcChain>
</file>

<file path=xl/sharedStrings.xml><?xml version="1.0" encoding="utf-8"?>
<sst xmlns="http://schemas.openxmlformats.org/spreadsheetml/2006/main" count="78" uniqueCount="62">
  <si>
    <t>Ipotesi</t>
  </si>
  <si>
    <t>Anno 1</t>
  </si>
  <si>
    <t>Anno 2</t>
  </si>
  <si>
    <t>Volumi</t>
  </si>
  <si>
    <t>Prezzo</t>
  </si>
  <si>
    <t>Costi fissi di struttura</t>
  </si>
  <si>
    <t>Immobilizzazioni (investimento nell'anno)</t>
  </si>
  <si>
    <t>Periodo di ammortamento (anni)</t>
  </si>
  <si>
    <t>% IVA su Vendite, Acquisti e Immobilizzazioni</t>
  </si>
  <si>
    <t>Conto Economico</t>
  </si>
  <si>
    <t>Ricavi di vendita</t>
  </si>
  <si>
    <t>Costo materiali</t>
  </si>
  <si>
    <t>Margine di contribuzione</t>
  </si>
  <si>
    <t>Manodopera diretta</t>
  </si>
  <si>
    <t>MDC - Costo MDO diretta</t>
  </si>
  <si>
    <t>EBITDA</t>
  </si>
  <si>
    <t>Ammortamenti</t>
  </si>
  <si>
    <t>EBIT / Reddito Operativo</t>
  </si>
  <si>
    <t>Oneri Gestione finanziaria</t>
  </si>
  <si>
    <t>Reddito ante imposte</t>
  </si>
  <si>
    <t>Imposte</t>
  </si>
  <si>
    <t>Reddito netto</t>
  </si>
  <si>
    <t>IMPIEGHI</t>
  </si>
  <si>
    <t>Attivo circolante</t>
  </si>
  <si>
    <t>+ Cassa di gestione operativa</t>
  </si>
  <si>
    <t>+ Crediti verso clienti</t>
  </si>
  <si>
    <t>+ Acconti a fornitori</t>
  </si>
  <si>
    <t>+ Erario c.to IVA attivo</t>
  </si>
  <si>
    <t>+ Scorte</t>
  </si>
  <si>
    <t>Immobilizzazioni operative nette</t>
  </si>
  <si>
    <t>+ Immobilizzazioni lorde</t>
  </si>
  <si>
    <t>- Fondo ammortamento</t>
  </si>
  <si>
    <t>Attivo di gestione patrimoniale</t>
  </si>
  <si>
    <t>+ Liquidità patrimoniali</t>
  </si>
  <si>
    <t>+ Immobilizzazioni patrimoniali</t>
  </si>
  <si>
    <t>Totale Impieghi</t>
  </si>
  <si>
    <t>FONTI</t>
  </si>
  <si>
    <t>Passivo circolante</t>
  </si>
  <si>
    <t>+ Debiti verso fornitori</t>
  </si>
  <si>
    <t>+ Acconti da clienti</t>
  </si>
  <si>
    <t>+ Erario c.to IVA passivo</t>
  </si>
  <si>
    <t>+ Altri debiti di gestione operativa</t>
  </si>
  <si>
    <t>Debiti finanziari</t>
  </si>
  <si>
    <t>+ Finanziamenti a medio/lungo termine</t>
  </si>
  <si>
    <t>Mezzi Propri</t>
  </si>
  <si>
    <t>+ Capitale sociale</t>
  </si>
  <si>
    <t>+ Reddito netto</t>
  </si>
  <si>
    <t>Totale Fonti</t>
  </si>
  <si>
    <t>Anno 3</t>
  </si>
  <si>
    <t>5</t>
  </si>
  <si>
    <t>4%, 4% e 22%</t>
  </si>
  <si>
    <t xml:space="preserve">RATA ANNUA </t>
  </si>
  <si>
    <t>ROI</t>
  </si>
  <si>
    <t>ROS</t>
  </si>
  <si>
    <t>ROE</t>
  </si>
  <si>
    <t>GRECIA</t>
  </si>
  <si>
    <t xml:space="preserve">PORTOGALLO </t>
  </si>
  <si>
    <t xml:space="preserve">SPAGNA </t>
  </si>
  <si>
    <t xml:space="preserve">ITALIA </t>
  </si>
  <si>
    <t>ALTRI</t>
  </si>
  <si>
    <t>Colonna1</t>
  </si>
  <si>
    <t>Colonna2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</si>
</sst>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2" formatCode="_-* #,##0\ &quot;€&quot;_-;\-* #,##0\ &quot;€&quot;_-;_-* &quot;-&quot;\ &quot;€&quot;_-;_-@_-"/>
    <numFmt numFmtId="44" formatCode="_-* #,##0.00\ &quot;€&quot;_-;\-* #,##0.00\ &quot;€&quot;_-;_-* &quot;-&quot;??\ &quot;€&quot;_-;_-@_-"/>
    <numFmt numFmtId="164" formatCode="#,##0.00\ &quot;€&quot;"/>
  </numFmts>
  <fonts count="8">
    <font>
      <sz val="11"/>
      <name val="Calibri"/>
      <scheme val="minor"/>
    </font>
    <font>
      <sz val="11"/>
      <name val="Arial"/>
      <family val="2"/>
    </font>
    <font>
      <b/>
      <sz val="1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name val="Arie"/>
    </font>
    <font>
      <b/>
      <sz val="11"/>
      <name val="Arie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48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2" fillId="0" borderId="0" xfId="0" applyFont="1"/>
    <xf numFmtId="0" fontId="1" fillId="0" borderId="4" xfId="0" applyFont="1" applyBorder="1"/>
    <xf numFmtId="0" fontId="1" fillId="0" borderId="0" xfId="0" quotePrefix="1" applyFont="1"/>
    <xf numFmtId="2" fontId="0" fillId="0" borderId="0" xfId="0" applyNumberFormat="1"/>
    <xf numFmtId="3" fontId="4" fillId="0" borderId="0" xfId="0" applyNumberFormat="1" applyFont="1"/>
    <xf numFmtId="164" fontId="4" fillId="0" borderId="0" xfId="0" applyNumberFormat="1" applyFont="1"/>
    <xf numFmtId="44" fontId="4" fillId="0" borderId="0" xfId="0" applyNumberFormat="1" applyFont="1"/>
    <xf numFmtId="49" fontId="4" fillId="0" borderId="0" xfId="0" applyNumberFormat="1" applyFont="1"/>
    <xf numFmtId="0" fontId="3" fillId="0" borderId="0" xfId="0" applyFont="1"/>
    <xf numFmtId="0" fontId="4" fillId="0" borderId="0" xfId="0" quotePrefix="1" applyFont="1"/>
    <xf numFmtId="42" fontId="4" fillId="0" borderId="0" xfId="0" applyNumberFormat="1" applyFont="1"/>
    <xf numFmtId="42" fontId="3" fillId="0" borderId="0" xfId="0" applyNumberFormat="1" applyFont="1"/>
    <xf numFmtId="42" fontId="0" fillId="0" borderId="0" xfId="0" applyNumberFormat="1"/>
    <xf numFmtId="42" fontId="5" fillId="0" borderId="0" xfId="0" applyNumberFormat="1" applyFont="1"/>
    <xf numFmtId="42" fontId="4" fillId="0" borderId="0" xfId="0" quotePrefix="1" applyNumberFormat="1" applyFont="1"/>
    <xf numFmtId="42" fontId="1" fillId="0" borderId="0" xfId="0" applyNumberFormat="1" applyFont="1"/>
    <xf numFmtId="49" fontId="1" fillId="0" borderId="0" xfId="0" applyNumberFormat="1" applyFont="1"/>
    <xf numFmtId="2" fontId="1" fillId="0" borderId="0" xfId="0" applyNumberFormat="1" applyFont="1"/>
    <xf numFmtId="42" fontId="2" fillId="0" borderId="0" xfId="0" applyNumberFormat="1" applyFont="1"/>
    <xf numFmtId="42" fontId="0" fillId="0" borderId="6" xfId="0" applyNumberFormat="1" applyBorder="1"/>
    <xf numFmtId="42" fontId="0" fillId="0" borderId="2" xfId="0" applyNumberFormat="1" applyBorder="1"/>
    <xf numFmtId="42" fontId="0" fillId="0" borderId="8" xfId="0" applyNumberFormat="1" applyBorder="1"/>
    <xf numFmtId="9" fontId="0" fillId="0" borderId="6" xfId="1" applyFont="1" applyBorder="1"/>
    <xf numFmtId="9" fontId="0" fillId="0" borderId="2" xfId="1" applyFont="1" applyBorder="1"/>
    <xf numFmtId="9" fontId="0" fillId="0" borderId="7" xfId="1" applyFont="1" applyBorder="1"/>
    <xf numFmtId="9" fontId="0" fillId="0" borderId="8" xfId="1" applyFont="1" applyBorder="1"/>
    <xf numFmtId="9" fontId="0" fillId="0" borderId="9" xfId="1" applyFont="1" applyBorder="1"/>
    <xf numFmtId="0" fontId="2" fillId="2" borderId="0" xfId="0" applyFont="1" applyFill="1"/>
    <xf numFmtId="42" fontId="3" fillId="2" borderId="0" xfId="0" applyNumberFormat="1" applyFont="1" applyFill="1"/>
    <xf numFmtId="0" fontId="3" fillId="2" borderId="0" xfId="0" applyFont="1" applyFill="1"/>
    <xf numFmtId="0" fontId="2" fillId="2" borderId="3" xfId="0" applyFont="1" applyFill="1" applyBorder="1"/>
    <xf numFmtId="0" fontId="3" fillId="2" borderId="5" xfId="0" applyFont="1" applyFill="1" applyBorder="1"/>
    <xf numFmtId="0" fontId="2" fillId="3" borderId="3" xfId="0" applyFont="1" applyFill="1" applyBorder="1"/>
    <xf numFmtId="0" fontId="2" fillId="3" borderId="0" xfId="0" applyFont="1" applyFill="1"/>
    <xf numFmtId="42" fontId="3" fillId="3" borderId="0" xfId="0" applyNumberFormat="1" applyFont="1" applyFill="1"/>
    <xf numFmtId="42" fontId="6" fillId="3" borderId="0" xfId="0" applyNumberFormat="1" applyFont="1" applyFill="1"/>
    <xf numFmtId="0" fontId="2" fillId="3" borderId="0" xfId="0" quotePrefix="1" applyFont="1" applyFill="1"/>
    <xf numFmtId="0" fontId="2" fillId="3" borderId="5" xfId="0" applyFont="1" applyFill="1" applyBorder="1"/>
    <xf numFmtId="0" fontId="2" fillId="5" borderId="3" xfId="0" applyFont="1" applyFill="1" applyBorder="1"/>
    <xf numFmtId="0" fontId="2" fillId="5" borderId="0" xfId="0" applyFont="1" applyFill="1"/>
    <xf numFmtId="42" fontId="3" fillId="5" borderId="0" xfId="0" applyNumberFormat="1" applyFont="1" applyFill="1"/>
    <xf numFmtId="0" fontId="2" fillId="5" borderId="5" xfId="0" applyFont="1" applyFill="1" applyBorder="1"/>
    <xf numFmtId="0" fontId="2" fillId="4" borderId="1" xfId="0" applyFont="1" applyFill="1" applyBorder="1"/>
    <xf numFmtId="2" fontId="3" fillId="4" borderId="0" xfId="0" applyNumberFormat="1" applyFont="1" applyFill="1"/>
    <xf numFmtId="9" fontId="0" fillId="0" borderId="0" xfId="0" applyNumberFormat="1"/>
  </cellXfs>
  <cellStyles count="2">
    <cellStyle name="Normale" xfId="0" builtinId="0"/>
    <cellStyle name="Percentual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/>
              <a:t>Principali produttori oleari</a:t>
            </a:r>
            <a:r>
              <a:rPr lang="en-US" sz="1400" baseline="0"/>
              <a:t> </a:t>
            </a:r>
            <a:r>
              <a:rPr lang="en-US" sz="1400"/>
              <a:t>a livello Europeo 2017</a:t>
            </a:r>
          </a:p>
        </c:rich>
      </c:tx>
      <c:layout>
        <c:manualLayout>
          <c:xMode val="edge"/>
          <c:yMode val="edge"/>
          <c:x val="0.14183333333333334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Foglio2!$D$2</c:f>
              <c:strCache>
                <c:ptCount val="1"/>
                <c:pt idx="0">
                  <c:v>Colonna2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Lbls>
            <c:dLbl>
              <c:idx val="0"/>
              <c:layout>
                <c:manualLayout>
                  <c:x val="-5.4863298337707783E-2"/>
                  <c:y val="0.1717246281714785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8.2191601049868765E-2"/>
                  <c:y val="6.4245406824146978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1066445756780402"/>
                  <c:y val="0.18013013998250219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0.16302263779527559"/>
                  <c:y val="6.2112496354622321E-2"/>
                </c:manualLayout>
              </c:layout>
              <c:spPr>
                <a:pattFill prst="pct75">
                  <a:fgClr>
                    <a:schemeClr val="dk1">
                      <a:lumMod val="75000"/>
                      <a:lumOff val="25000"/>
                    </a:schemeClr>
                  </a:fgClr>
                  <a:bgClr>
                    <a:schemeClr val="dk1">
                      <a:lumMod val="65000"/>
                      <a:lumOff val="35000"/>
                    </a:schemeClr>
                  </a:bgClr>
                </a:pattFill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0999999999999997E-2"/>
                      <c:h val="6.5764071157771942E-2"/>
                    </c:manualLayout>
                  </c15:layout>
                </c:ext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Foglio2!$C$3:$C$7</c:f>
              <c:strCache>
                <c:ptCount val="5"/>
                <c:pt idx="0">
                  <c:v>GRECIA</c:v>
                </c:pt>
                <c:pt idx="1">
                  <c:v>PORTOGALLO </c:v>
                </c:pt>
                <c:pt idx="2">
                  <c:v>SPAGNA </c:v>
                </c:pt>
                <c:pt idx="3">
                  <c:v>ITALIA </c:v>
                </c:pt>
                <c:pt idx="4">
                  <c:v>ALTRI</c:v>
                </c:pt>
              </c:strCache>
            </c:strRef>
          </c:cat>
          <c:val>
            <c:numRef>
              <c:f>Foglio2!$D$3:$D$7</c:f>
              <c:numCache>
                <c:formatCode>0%</c:formatCode>
                <c:ptCount val="5"/>
                <c:pt idx="0">
                  <c:v>0.15</c:v>
                </c:pt>
                <c:pt idx="1">
                  <c:v>7.0000000000000007E-2</c:v>
                </c:pt>
                <c:pt idx="2">
                  <c:v>0.55000000000000004</c:v>
                </c:pt>
                <c:pt idx="3">
                  <c:v>0.23</c:v>
                </c:pt>
                <c:pt idx="4">
                  <c:v>0.01</c:v>
                </c:pt>
              </c:numCache>
            </c:numRef>
          </c:val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</c:legendEntry>
      <c:legendEntry>
        <c:idx val="2"/>
        <c:txPr>
          <a:bodyPr rot="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</c:legendEntry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</c:legendEntry>
      <c:legendEntry>
        <c:idx val="4"/>
        <c:txPr>
          <a:bodyPr rot="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</c:legendEntry>
      <c:layout>
        <c:manualLayout>
          <c:xMode val="edge"/>
          <c:yMode val="edge"/>
          <c:x val="0.67449518810148745"/>
          <c:y val="0.24212817147856519"/>
          <c:w val="0.27550481189851267"/>
          <c:h val="0.56655365995917173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baseline="0">
                <a:effectLst/>
              </a:rPr>
              <a:t>Principali produttori oleari a livello Europeo 2019</a:t>
            </a:r>
            <a:endParaRPr lang="it-IT" sz="1400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1" i="0" u="none" strike="noStrike" kern="1200" baseline="0">
              <a:solidFill>
                <a:sysClr val="windowText" lastClr="000000">
                  <a:lumMod val="75000"/>
                  <a:lumOff val="25000"/>
                </a:sys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Foglio2!$D$28</c:f>
              <c:strCache>
                <c:ptCount val="1"/>
                <c:pt idx="0">
                  <c:v>Colonna2</c:v>
                </c:pt>
              </c:strCache>
            </c:strRef>
          </c:tx>
          <c:spPr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chemeClr val="accent1"/>
              </a:solidFill>
              <a:ln>
                <a:solidFill>
                  <a:sysClr val="windowText" lastClr="000000"/>
                </a:solidFill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solidFill>
                  <a:sysClr val="windowText" lastClr="000000"/>
                </a:solidFill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solidFill>
                  <a:sysClr val="windowText" lastClr="000000"/>
                </a:solidFill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solidFill>
                  <a:sysClr val="windowText" lastClr="000000"/>
                </a:solidFill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4"/>
            <c:bubble3D val="0"/>
            <c:spPr>
              <a:solidFill>
                <a:schemeClr val="accent5"/>
              </a:solidFill>
              <a:ln>
                <a:solidFill>
                  <a:sysClr val="windowText" lastClr="000000"/>
                </a:solidFill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Lbls>
            <c:dLbl>
              <c:idx val="0"/>
              <c:layout>
                <c:manualLayout>
                  <c:x val="-5.4945538057742833E-2"/>
                  <c:y val="0.12499562554680665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4.1738845144356955E-3"/>
                  <c:y val="-4.2687372411786103E-4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7.7231627296587932E-2"/>
                  <c:y val="0.1550444736074657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0.13807611548556431"/>
                  <c:y val="2.5914625255176436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Foglio2!$C$29:$C$33</c:f>
              <c:strCache>
                <c:ptCount val="5"/>
                <c:pt idx="0">
                  <c:v>GRECIA</c:v>
                </c:pt>
                <c:pt idx="1">
                  <c:v>PORTOGALLO </c:v>
                </c:pt>
                <c:pt idx="2">
                  <c:v>SPAGNA </c:v>
                </c:pt>
                <c:pt idx="3">
                  <c:v>ITALIA </c:v>
                </c:pt>
                <c:pt idx="4">
                  <c:v>ALTRI</c:v>
                </c:pt>
              </c:strCache>
            </c:strRef>
          </c:cat>
          <c:val>
            <c:numRef>
              <c:f>Foglio2!$D$29:$D$33</c:f>
              <c:numCache>
                <c:formatCode>0%</c:formatCode>
                <c:ptCount val="5"/>
                <c:pt idx="0">
                  <c:v>0.13</c:v>
                </c:pt>
                <c:pt idx="1">
                  <c:v>0.05</c:v>
                </c:pt>
                <c:pt idx="2">
                  <c:v>0.66</c:v>
                </c:pt>
                <c:pt idx="3">
                  <c:v>0.15</c:v>
                </c:pt>
                <c:pt idx="4">
                  <c:v>0.01</c:v>
                </c:pt>
              </c:numCache>
            </c:numRef>
          </c:val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9671741032370949"/>
          <c:y val="0.26064668999708368"/>
          <c:w val="0.26717147856517937"/>
          <c:h val="0.53877588218139394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noFill/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174625</xdr:colOff>
      <xdr:row>1</xdr:row>
      <xdr:rowOff>76200</xdr:rowOff>
    </xdr:from>
    <xdr:to>
      <xdr:col>12</xdr:col>
      <xdr:colOff>479425</xdr:colOff>
      <xdr:row>16</xdr:row>
      <xdr:rowOff>57150</xdr:rowOff>
    </xdr:to>
    <xdr:graphicFrame macro="">
      <xdr:nvGraphicFramePr>
        <xdr:cNvPr id="3" name="Gra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200025</xdr:colOff>
      <xdr:row>18</xdr:row>
      <xdr:rowOff>12700</xdr:rowOff>
    </xdr:from>
    <xdr:to>
      <xdr:col>12</xdr:col>
      <xdr:colOff>504825</xdr:colOff>
      <xdr:row>32</xdr:row>
      <xdr:rowOff>177800</xdr:rowOff>
    </xdr:to>
    <xdr:graphicFrame macro="">
      <xdr:nvGraphicFramePr>
        <xdr:cNvPr id="6" name="Gra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1" name="Tabella1" displayName="Tabella1" ref="C2:D7" totalsRowShown="0">
  <autoFilter ref="C2:D7"/>
  <tableColumns count="2">
    <tableColumn id="1" name="Colonna1"/>
    <tableColumn id="2" name="Colonna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Tabella13" displayName="Tabella13" ref="C28:D33" totalsRowShown="0">
  <autoFilter ref="C28:D33"/>
  <tableColumns count="2">
    <tableColumn id="1" name="Colonna1"/>
    <tableColumn id="2" name="Colonna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5"/>
  <sheetViews>
    <sheetView tabSelected="1" zoomScale="96" workbookViewId="0">
      <selection activeCell="D1" sqref="D1"/>
    </sheetView>
  </sheetViews>
  <sheetFormatPr defaultRowHeight="14.5"/>
  <cols>
    <col min="1" max="1" width="40.453125" customWidth="1"/>
    <col min="2" max="2" width="18.1796875" style="6" customWidth="1"/>
    <col min="3" max="3" width="18.26953125" style="6" customWidth="1"/>
    <col min="4" max="4" width="18.1796875" style="6" customWidth="1"/>
    <col min="7" max="7" width="24.26953125" customWidth="1"/>
  </cols>
  <sheetData>
    <row r="1" spans="1:4">
      <c r="A1" s="45" t="s">
        <v>0</v>
      </c>
      <c r="B1" s="46" t="s">
        <v>1</v>
      </c>
      <c r="C1" s="46" t="s">
        <v>2</v>
      </c>
      <c r="D1" s="46" t="s">
        <v>48</v>
      </c>
    </row>
    <row r="2" spans="1:4">
      <c r="A2" s="2" t="s">
        <v>3</v>
      </c>
      <c r="B2" s="7">
        <v>10000</v>
      </c>
      <c r="C2" s="7">
        <f>B2+(B2*15%)</f>
        <v>11500</v>
      </c>
      <c r="D2" s="7">
        <f>C2+(C2*15%)</f>
        <v>13225</v>
      </c>
    </row>
    <row r="3" spans="1:4">
      <c r="A3" s="2" t="s">
        <v>4</v>
      </c>
      <c r="B3" s="8">
        <v>10</v>
      </c>
      <c r="C3" s="8">
        <f>B3+(B3*10%)</f>
        <v>11</v>
      </c>
      <c r="D3" s="8">
        <f>C3+(C3*10%)</f>
        <v>12.1</v>
      </c>
    </row>
    <row r="4" spans="1:4">
      <c r="A4" s="2" t="s">
        <v>5</v>
      </c>
      <c r="B4" s="9">
        <v>25000</v>
      </c>
      <c r="C4" s="9">
        <v>25000</v>
      </c>
      <c r="D4" s="9">
        <v>25000</v>
      </c>
    </row>
    <row r="5" spans="1:4">
      <c r="A5" s="2" t="s">
        <v>6</v>
      </c>
      <c r="B5" s="9">
        <v>200000</v>
      </c>
      <c r="C5" s="9"/>
      <c r="D5" s="9"/>
    </row>
    <row r="6" spans="1:4">
      <c r="A6" s="2" t="s">
        <v>7</v>
      </c>
      <c r="B6" s="19" t="s">
        <v>49</v>
      </c>
      <c r="C6" s="10"/>
      <c r="D6" s="10"/>
    </row>
    <row r="7" spans="1:4" ht="28.5">
      <c r="A7" s="2" t="s">
        <v>8</v>
      </c>
      <c r="B7" s="20" t="s">
        <v>50</v>
      </c>
      <c r="C7" s="20" t="s">
        <v>50</v>
      </c>
      <c r="D7" s="20" t="s">
        <v>50</v>
      </c>
    </row>
    <row r="8" spans="1:4">
      <c r="A8" s="1"/>
    </row>
    <row r="9" spans="1:4">
      <c r="A9" s="33" t="s">
        <v>9</v>
      </c>
    </row>
    <row r="10" spans="1:4">
      <c r="A10" s="3" t="s">
        <v>10</v>
      </c>
      <c r="B10" s="13">
        <f>(B2*B3)</f>
        <v>100000</v>
      </c>
      <c r="C10" s="13">
        <f>C2*C3</f>
        <v>126500</v>
      </c>
      <c r="D10" s="13">
        <f>(D2*D3)</f>
        <v>160022.5</v>
      </c>
    </row>
    <row r="11" spans="1:4">
      <c r="A11" s="1" t="s">
        <v>11</v>
      </c>
      <c r="B11" s="13">
        <v>20000</v>
      </c>
      <c r="C11" s="13">
        <f>B11+(B11*5%)</f>
        <v>21000</v>
      </c>
      <c r="D11" s="13">
        <f>C11+(C11*5%)</f>
        <v>22050</v>
      </c>
    </row>
    <row r="12" spans="1:4">
      <c r="A12" s="30" t="s">
        <v>12</v>
      </c>
      <c r="B12" s="31">
        <f>(B10-B11)</f>
        <v>80000</v>
      </c>
      <c r="C12" s="31">
        <f>(C10-C11)</f>
        <v>105500</v>
      </c>
      <c r="D12" s="31">
        <f t="shared" ref="D12" si="0">(D10-D11)</f>
        <v>137972.5</v>
      </c>
    </row>
    <row r="13" spans="1:4">
      <c r="A13" s="1" t="s">
        <v>13</v>
      </c>
      <c r="B13" s="13">
        <v>2000</v>
      </c>
      <c r="C13" s="13">
        <f>B13+(B13*5%)</f>
        <v>2100</v>
      </c>
      <c r="D13" s="13">
        <f>C13+(C13*5%)</f>
        <v>2205</v>
      </c>
    </row>
    <row r="14" spans="1:4">
      <c r="A14" s="32" t="s">
        <v>14</v>
      </c>
      <c r="B14" s="31">
        <f>(B12-B13)</f>
        <v>78000</v>
      </c>
      <c r="C14" s="31">
        <f t="shared" ref="C14:D14" si="1">(C12-C13)</f>
        <v>103400</v>
      </c>
      <c r="D14" s="31">
        <f t="shared" si="1"/>
        <v>135767.5</v>
      </c>
    </row>
    <row r="15" spans="1:4">
      <c r="A15" s="1" t="s">
        <v>5</v>
      </c>
      <c r="B15" s="13">
        <f>B4</f>
        <v>25000</v>
      </c>
      <c r="C15" s="13">
        <f t="shared" ref="C15:D15" si="2">C4</f>
        <v>25000</v>
      </c>
      <c r="D15" s="13">
        <f t="shared" si="2"/>
        <v>25000</v>
      </c>
    </row>
    <row r="16" spans="1:4">
      <c r="A16" s="30" t="s">
        <v>15</v>
      </c>
      <c r="B16" s="31">
        <f>(B14-B15)</f>
        <v>53000</v>
      </c>
      <c r="C16" s="31">
        <f t="shared" ref="C16:D16" si="3">(C14-C15)</f>
        <v>78400</v>
      </c>
      <c r="D16" s="31">
        <f t="shared" si="3"/>
        <v>110767.5</v>
      </c>
    </row>
    <row r="17" spans="1:8">
      <c r="A17" s="4" t="s">
        <v>16</v>
      </c>
      <c r="B17" s="13">
        <v>33334</v>
      </c>
      <c r="C17" s="13">
        <v>33334</v>
      </c>
      <c r="D17" s="13">
        <v>33334</v>
      </c>
    </row>
    <row r="18" spans="1:8">
      <c r="A18" s="30" t="s">
        <v>17</v>
      </c>
      <c r="B18" s="31">
        <f>B16-B17</f>
        <v>19666</v>
      </c>
      <c r="C18" s="31">
        <f t="shared" ref="C18:D18" si="4">C16-C17</f>
        <v>45066</v>
      </c>
      <c r="D18" s="31">
        <f t="shared" si="4"/>
        <v>77433.5</v>
      </c>
    </row>
    <row r="19" spans="1:8">
      <c r="A19" s="4" t="s">
        <v>18</v>
      </c>
      <c r="B19" s="13">
        <v>13546</v>
      </c>
      <c r="C19" s="13">
        <v>13546</v>
      </c>
      <c r="D19" s="13">
        <v>13546</v>
      </c>
    </row>
    <row r="20" spans="1:8">
      <c r="A20" s="30" t="s">
        <v>19</v>
      </c>
      <c r="B20" s="31">
        <f>B18-B19</f>
        <v>6120</v>
      </c>
      <c r="C20" s="31">
        <f t="shared" ref="C20:D20" si="5">C18-C19</f>
        <v>31520</v>
      </c>
      <c r="D20" s="31">
        <f t="shared" si="5"/>
        <v>63887.5</v>
      </c>
    </row>
    <row r="21" spans="1:8">
      <c r="A21" s="1" t="s">
        <v>20</v>
      </c>
      <c r="B21" s="13">
        <f>B20*20%</f>
        <v>1224</v>
      </c>
      <c r="C21" s="13">
        <f t="shared" ref="C21:D21" si="6">C20*20%</f>
        <v>6304</v>
      </c>
      <c r="D21" s="13">
        <f t="shared" si="6"/>
        <v>12777.5</v>
      </c>
    </row>
    <row r="22" spans="1:8" ht="15" thickBot="1">
      <c r="A22" s="34" t="s">
        <v>21</v>
      </c>
      <c r="B22" s="31">
        <f>B20-B21</f>
        <v>4896</v>
      </c>
      <c r="C22" s="31">
        <f t="shared" ref="C22:D22" si="7">C20-C21</f>
        <v>25216</v>
      </c>
      <c r="D22" s="31">
        <f t="shared" si="7"/>
        <v>51110</v>
      </c>
    </row>
    <row r="23" spans="1:8" ht="15" thickTop="1">
      <c r="A23" s="1"/>
      <c r="B23" s="15"/>
      <c r="C23" s="15"/>
      <c r="D23" s="15"/>
    </row>
    <row r="24" spans="1:8">
      <c r="A24" s="35" t="s">
        <v>22</v>
      </c>
      <c r="B24" s="14" t="s">
        <v>1</v>
      </c>
      <c r="C24" s="14" t="s">
        <v>2</v>
      </c>
      <c r="D24" s="14" t="s">
        <v>48</v>
      </c>
    </row>
    <row r="25" spans="1:8">
      <c r="A25" s="36" t="s">
        <v>23</v>
      </c>
      <c r="B25" s="37">
        <f>(B26+B27+B28+B29+B30)</f>
        <v>54364</v>
      </c>
      <c r="C25" s="37">
        <f t="shared" ref="C25:D25" si="8">(C26+C27+C28+C29+C30)</f>
        <v>68852.399999999994</v>
      </c>
      <c r="D25" s="37">
        <f t="shared" si="8"/>
        <v>94302.459999999992</v>
      </c>
    </row>
    <row r="26" spans="1:8">
      <c r="A26" s="5" t="s">
        <v>24</v>
      </c>
      <c r="B26" s="13">
        <v>20000</v>
      </c>
      <c r="C26" s="13">
        <f>B26+(B26*20%)</f>
        <v>24000</v>
      </c>
      <c r="D26" s="13">
        <f>C26+(C26*30%)</f>
        <v>31200</v>
      </c>
    </row>
    <row r="27" spans="1:8">
      <c r="A27" s="5" t="s">
        <v>25</v>
      </c>
      <c r="B27" s="13">
        <v>11000</v>
      </c>
      <c r="C27" s="13">
        <f>B27+(B27*20%)</f>
        <v>13200</v>
      </c>
      <c r="D27" s="13">
        <f>C27+(C27*30%)</f>
        <v>17160</v>
      </c>
    </row>
    <row r="28" spans="1:8" ht="14.25" customHeight="1">
      <c r="A28" s="12" t="s">
        <v>27</v>
      </c>
      <c r="B28" s="17">
        <v>5364</v>
      </c>
      <c r="C28" s="13">
        <f>B28+(B28*10%)</f>
        <v>5900.4</v>
      </c>
      <c r="D28" s="13">
        <f>C28+(C28*15%)</f>
        <v>6785.4599999999991</v>
      </c>
      <c r="E28" s="1"/>
      <c r="F28" s="1"/>
      <c r="G28" s="1"/>
      <c r="H28" s="1"/>
    </row>
    <row r="29" spans="1:8">
      <c r="A29" s="5" t="s">
        <v>26</v>
      </c>
      <c r="B29" s="13">
        <v>8000</v>
      </c>
      <c r="C29" s="18">
        <f>B29+(B29*17%)</f>
        <v>9360</v>
      </c>
      <c r="D29" s="18">
        <f>C29+(C29*20%)</f>
        <v>11232</v>
      </c>
    </row>
    <row r="30" spans="1:8">
      <c r="A30" s="5" t="s">
        <v>28</v>
      </c>
      <c r="B30" s="13">
        <v>10000</v>
      </c>
      <c r="C30" s="18">
        <v>16392</v>
      </c>
      <c r="D30" s="18">
        <v>27925</v>
      </c>
    </row>
    <row r="31" spans="1:8">
      <c r="A31" s="1"/>
      <c r="B31" s="15"/>
      <c r="D31" s="15"/>
    </row>
    <row r="32" spans="1:8">
      <c r="A32" s="36" t="s">
        <v>29</v>
      </c>
      <c r="B32" s="38">
        <f>(B33-B34)</f>
        <v>166666</v>
      </c>
      <c r="C32" s="38">
        <f t="shared" ref="C32:D32" si="9">(C33-C34)</f>
        <v>133332</v>
      </c>
      <c r="D32" s="38">
        <f t="shared" si="9"/>
        <v>99998</v>
      </c>
    </row>
    <row r="33" spans="1:8">
      <c r="A33" s="5" t="s">
        <v>30</v>
      </c>
      <c r="B33" s="16">
        <f>B5</f>
        <v>200000</v>
      </c>
      <c r="C33" s="16">
        <f>B33</f>
        <v>200000</v>
      </c>
      <c r="D33" s="16">
        <f>B33</f>
        <v>200000</v>
      </c>
    </row>
    <row r="34" spans="1:8">
      <c r="A34" s="5" t="s">
        <v>31</v>
      </c>
      <c r="B34" s="16">
        <f>B17</f>
        <v>33334</v>
      </c>
      <c r="C34" s="16">
        <f>B34+C17</f>
        <v>66668</v>
      </c>
      <c r="D34" s="16">
        <f>C34+D17</f>
        <v>100002</v>
      </c>
    </row>
    <row r="35" spans="1:8">
      <c r="A35" s="1"/>
      <c r="B35" s="15"/>
      <c r="C35" s="15"/>
      <c r="D35" s="15"/>
    </row>
    <row r="36" spans="1:8">
      <c r="A36" s="39" t="s">
        <v>32</v>
      </c>
      <c r="B36" s="37">
        <f>(B37+B38)</f>
        <v>35000</v>
      </c>
      <c r="C36" s="37">
        <f t="shared" ref="C36:D36" si="10">(C37+C38)</f>
        <v>40250</v>
      </c>
      <c r="D36" s="37">
        <f t="shared" si="10"/>
        <v>48300</v>
      </c>
    </row>
    <row r="37" spans="1:8">
      <c r="A37" s="5" t="s">
        <v>33</v>
      </c>
      <c r="B37" s="13">
        <v>15000</v>
      </c>
      <c r="C37" s="13">
        <f>B37+(B37*15%)</f>
        <v>17250</v>
      </c>
      <c r="D37" s="13">
        <f>C37+(C37*20%)</f>
        <v>20700</v>
      </c>
    </row>
    <row r="38" spans="1:8">
      <c r="A38" s="5" t="s">
        <v>34</v>
      </c>
      <c r="B38" s="13">
        <v>20000</v>
      </c>
      <c r="C38" s="13">
        <f>B38+(B38*15%)</f>
        <v>23000</v>
      </c>
      <c r="D38" s="13">
        <f>C38+(C38*20%)</f>
        <v>27600</v>
      </c>
    </row>
    <row r="39" spans="1:8" ht="15" thickBot="1">
      <c r="A39" s="40" t="s">
        <v>35</v>
      </c>
      <c r="B39" s="37">
        <f>B25+B32+B36</f>
        <v>256030</v>
      </c>
      <c r="C39" s="37">
        <f t="shared" ref="C39:D39" si="11">C25+C32+C36</f>
        <v>242434.4</v>
      </c>
      <c r="D39" s="37">
        <f t="shared" si="11"/>
        <v>242600.46</v>
      </c>
    </row>
    <row r="40" spans="1:8" ht="15" thickTop="1">
      <c r="A40" s="3"/>
      <c r="B40" s="15"/>
      <c r="C40" s="15"/>
      <c r="D40" s="15"/>
    </row>
    <row r="41" spans="1:8">
      <c r="A41" s="41" t="s">
        <v>36</v>
      </c>
      <c r="B41" s="14" t="s">
        <v>1</v>
      </c>
      <c r="C41" s="14" t="s">
        <v>2</v>
      </c>
      <c r="D41" s="14" t="s">
        <v>48</v>
      </c>
      <c r="G41" s="21" t="s">
        <v>51</v>
      </c>
    </row>
    <row r="42" spans="1:8">
      <c r="A42" s="42" t="s">
        <v>37</v>
      </c>
      <c r="B42" s="43">
        <f>B43+B44+B45+B46</f>
        <v>29000</v>
      </c>
      <c r="C42" s="43">
        <f t="shared" ref="C42:D42" si="12">C43+C44+C45</f>
        <v>22950</v>
      </c>
      <c r="D42" s="43">
        <f t="shared" si="12"/>
        <v>25087.5</v>
      </c>
      <c r="G42" s="15">
        <v>27866</v>
      </c>
    </row>
    <row r="43" spans="1:8">
      <c r="A43" s="5" t="s">
        <v>38</v>
      </c>
      <c r="B43" s="13">
        <v>10000</v>
      </c>
      <c r="C43" s="13">
        <f>B43+(B43*10%)</f>
        <v>11000</v>
      </c>
      <c r="D43" s="13">
        <f>C43+(C43*10%)</f>
        <v>12100</v>
      </c>
    </row>
    <row r="44" spans="1:8">
      <c r="A44" s="5" t="s">
        <v>39</v>
      </c>
      <c r="B44" s="13">
        <v>8000</v>
      </c>
      <c r="C44" s="13">
        <f>B44+(B44*10%)</f>
        <v>8800</v>
      </c>
      <c r="D44" s="13">
        <f>C44+(C44*10%)</f>
        <v>9680</v>
      </c>
    </row>
    <row r="45" spans="1:8" ht="13.5" customHeight="1">
      <c r="A45" s="5" t="s">
        <v>40</v>
      </c>
      <c r="B45" s="13">
        <v>3000</v>
      </c>
      <c r="C45" s="13">
        <f>B45+(B45*5%)</f>
        <v>3150</v>
      </c>
      <c r="D45" s="13">
        <f>C45+(C45*5%)</f>
        <v>3307.5</v>
      </c>
      <c r="E45" s="1"/>
      <c r="F45" s="1"/>
      <c r="G45" s="1"/>
      <c r="H45" s="1"/>
    </row>
    <row r="46" spans="1:8">
      <c r="A46" s="5" t="s">
        <v>41</v>
      </c>
      <c r="B46" s="13">
        <v>8000</v>
      </c>
      <c r="C46" s="13"/>
      <c r="D46" s="13"/>
    </row>
    <row r="47" spans="1:8">
      <c r="A47" s="1"/>
      <c r="B47" s="13"/>
      <c r="C47" s="13"/>
      <c r="D47" s="13"/>
    </row>
    <row r="48" spans="1:8">
      <c r="A48" s="42" t="s">
        <v>42</v>
      </c>
      <c r="B48" s="43">
        <f>B49</f>
        <v>172134</v>
      </c>
      <c r="C48" s="43">
        <f>C49</f>
        <v>144268</v>
      </c>
      <c r="D48" s="43">
        <f>D49</f>
        <v>116402</v>
      </c>
    </row>
    <row r="49" spans="1:7">
      <c r="A49" s="5" t="s">
        <v>43</v>
      </c>
      <c r="B49" s="18">
        <f>(200000-G42)</f>
        <v>172134</v>
      </c>
      <c r="C49" s="13">
        <f>200000-(G42*2)</f>
        <v>144268</v>
      </c>
      <c r="D49" s="13">
        <f>200000-(G42*3)</f>
        <v>116402</v>
      </c>
      <c r="G49" s="11"/>
    </row>
    <row r="50" spans="1:7">
      <c r="A50" s="1"/>
      <c r="B50" s="13"/>
      <c r="C50" s="13"/>
      <c r="D50" s="13"/>
      <c r="G50" s="13"/>
    </row>
    <row r="51" spans="1:7">
      <c r="A51" s="42" t="s">
        <v>44</v>
      </c>
      <c r="B51" s="43">
        <f>(B52+B53)</f>
        <v>54896</v>
      </c>
      <c r="C51" s="43">
        <f t="shared" ref="C51:D51" si="13">(C52+C53)</f>
        <v>75216</v>
      </c>
      <c r="D51" s="43">
        <f t="shared" si="13"/>
        <v>101110</v>
      </c>
    </row>
    <row r="52" spans="1:7">
      <c r="A52" s="5" t="s">
        <v>45</v>
      </c>
      <c r="B52" s="13">
        <v>50000</v>
      </c>
      <c r="C52" s="13">
        <v>50000</v>
      </c>
      <c r="D52" s="13">
        <v>50000</v>
      </c>
    </row>
    <row r="53" spans="1:7">
      <c r="A53" s="5" t="s">
        <v>46</v>
      </c>
      <c r="B53" s="13">
        <f>B22</f>
        <v>4896</v>
      </c>
      <c r="C53" s="13">
        <f t="shared" ref="C53:D53" si="14">C22</f>
        <v>25216</v>
      </c>
      <c r="D53" s="13">
        <f t="shared" si="14"/>
        <v>51110</v>
      </c>
    </row>
    <row r="54" spans="1:7" ht="15" thickBot="1">
      <c r="A54" s="44" t="s">
        <v>47</v>
      </c>
      <c r="B54" s="43">
        <f>(B42+B48+B51)</f>
        <v>256030</v>
      </c>
      <c r="C54" s="43">
        <f t="shared" ref="C54:D54" si="15">(C42+C48+C51)</f>
        <v>242434</v>
      </c>
      <c r="D54" s="43">
        <f t="shared" si="15"/>
        <v>242599.5</v>
      </c>
    </row>
    <row r="55" spans="1:7" ht="15" thickTop="1">
      <c r="A55" s="1"/>
    </row>
    <row r="56" spans="1:7">
      <c r="A56" s="15"/>
      <c r="B56" s="15"/>
      <c r="C56" s="15"/>
      <c r="D56"/>
    </row>
    <row r="57" spans="1:7">
      <c r="A57" s="15"/>
      <c r="B57" s="15"/>
      <c r="C57" s="15"/>
      <c r="D57"/>
    </row>
    <row r="58" spans="1:7">
      <c r="A58" s="22" t="s">
        <v>52</v>
      </c>
      <c r="B58" s="25">
        <f>B18/B54</f>
        <v>7.6811311174471736E-2</v>
      </c>
      <c r="C58" s="25">
        <f t="shared" ref="C58:D58" si="16">C18/C54</f>
        <v>0.18588976793684053</v>
      </c>
      <c r="D58" s="25">
        <f t="shared" si="16"/>
        <v>0.31918243854583378</v>
      </c>
    </row>
    <row r="59" spans="1:7">
      <c r="A59" s="23" t="s">
        <v>53</v>
      </c>
      <c r="B59" s="26">
        <f>(B18/B10)</f>
        <v>0.19666</v>
      </c>
      <c r="C59" s="26">
        <f t="shared" ref="C59:D59" si="17">(C18/C10)</f>
        <v>0.35625296442687748</v>
      </c>
      <c r="D59" s="27">
        <f t="shared" si="17"/>
        <v>0.48389132778203064</v>
      </c>
    </row>
    <row r="60" spans="1:7">
      <c r="A60" s="24" t="s">
        <v>54</v>
      </c>
      <c r="B60" s="28">
        <f>B22/B52</f>
        <v>9.7919999999999993E-2</v>
      </c>
      <c r="C60" s="28">
        <f t="shared" ref="C60:D60" si="18">C22/C52</f>
        <v>0.50431999999999999</v>
      </c>
      <c r="D60" s="29">
        <f t="shared" si="18"/>
        <v>1.0222</v>
      </c>
    </row>
    <row r="61" spans="1:7">
      <c r="A61" s="15"/>
      <c r="B61" s="15"/>
      <c r="C61" s="15"/>
      <c r="D61"/>
    </row>
    <row r="62" spans="1:7">
      <c r="A62" s="15"/>
      <c r="B62" s="15"/>
      <c r="C62" s="15"/>
      <c r="D62"/>
    </row>
    <row r="63" spans="1:7">
      <c r="A63" s="1"/>
    </row>
    <row r="64" spans="1:7">
      <c r="A64" s="1"/>
    </row>
    <row r="65" spans="1:1">
      <c r="A65" s="1"/>
    </row>
    <row r="66" spans="1:1">
      <c r="A66" s="1"/>
    </row>
    <row r="67" spans="1:1">
      <c r="A67" s="1"/>
    </row>
    <row r="68" spans="1:1">
      <c r="A68" s="1"/>
    </row>
    <row r="69" spans="1:1">
      <c r="A69" s="1"/>
    </row>
    <row r="70" spans="1:1">
      <c r="A70" s="1"/>
    </row>
    <row r="71" spans="1:1">
      <c r="A71" s="1"/>
    </row>
    <row r="72" spans="1:1">
      <c r="A72" s="1"/>
    </row>
    <row r="73" spans="1:1">
      <c r="A73" s="1"/>
    </row>
    <row r="74" spans="1:1">
      <c r="A74" s="1"/>
    </row>
    <row r="75" spans="1:1">
      <c r="A75" s="1"/>
    </row>
    <row r="76" spans="1:1">
      <c r="A76" s="1"/>
    </row>
    <row r="77" spans="1:1">
      <c r="A77" s="1"/>
    </row>
    <row r="78" spans="1:1">
      <c r="A78" s="1"/>
    </row>
    <row r="79" spans="1:1">
      <c r="A79" s="1"/>
    </row>
    <row r="80" spans="1:1">
      <c r="A80" s="1"/>
    </row>
    <row r="81" spans="1:1">
      <c r="A81" s="1"/>
    </row>
    <row r="82" spans="1:1">
      <c r="A82" s="1"/>
    </row>
    <row r="83" spans="1:1">
      <c r="A83" s="1"/>
    </row>
    <row r="84" spans="1:1">
      <c r="A84" s="1"/>
    </row>
    <row r="85" spans="1:1">
      <c r="A85" s="1"/>
    </row>
  </sheetData>
  <pageMargins left="0.7" right="0.7" top="0.75" bottom="0.75" header="0.3" footer="0.3"/>
  <pageSetup paperSize="9" orientation="portrait" horizontalDpi="360" verticalDpi="360" r:id="rId1"/>
  <ignoredErrors>
    <ignoredError sqref="B6" numberStoredAsText="1"/>
    <ignoredError sqref="B15 C10 C12:D12 C13:D13 C15:D15 B21 C21:D21 C28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D33"/>
  <sheetViews>
    <sheetView topLeftCell="A14" workbookViewId="0">
      <selection activeCell="J36" sqref="J36"/>
    </sheetView>
  </sheetViews>
  <sheetFormatPr defaultRowHeight="14.5"/>
  <cols>
    <col min="3" max="3" width="12.54296875" bestFit="1" customWidth="1"/>
    <col min="4" max="4" width="10.7265625" customWidth="1"/>
  </cols>
  <sheetData>
    <row r="2" spans="3:4">
      <c r="C2" t="s">
        <v>60</v>
      </c>
      <c r="D2" t="s">
        <v>61</v>
      </c>
    </row>
    <row r="3" spans="3:4">
      <c r="C3" t="s">
        <v>55</v>
      </c>
      <c r="D3" s="47">
        <v>0.15</v>
      </c>
    </row>
    <row r="4" spans="3:4">
      <c r="C4" t="s">
        <v>56</v>
      </c>
      <c r="D4" s="47">
        <v>7.0000000000000007E-2</v>
      </c>
    </row>
    <row r="5" spans="3:4">
      <c r="C5" t="s">
        <v>57</v>
      </c>
      <c r="D5" s="47">
        <v>0.55000000000000004</v>
      </c>
    </row>
    <row r="6" spans="3:4">
      <c r="C6" t="s">
        <v>58</v>
      </c>
      <c r="D6" s="47">
        <v>0.23</v>
      </c>
    </row>
    <row r="7" spans="3:4">
      <c r="C7" t="s">
        <v>59</v>
      </c>
      <c r="D7" s="47">
        <v>0.01</v>
      </c>
    </row>
    <row r="28" spans="3:4">
      <c r="C28" t="s">
        <v>60</v>
      </c>
      <c r="D28" t="s">
        <v>61</v>
      </c>
    </row>
    <row r="29" spans="3:4">
      <c r="C29" t="s">
        <v>55</v>
      </c>
      <c r="D29" s="47">
        <v>0.13</v>
      </c>
    </row>
    <row r="30" spans="3:4">
      <c r="C30" t="s">
        <v>56</v>
      </c>
      <c r="D30" s="47">
        <v>0.05</v>
      </c>
    </row>
    <row r="31" spans="3:4">
      <c r="C31" t="s">
        <v>57</v>
      </c>
      <c r="D31" s="47">
        <v>0.66</v>
      </c>
    </row>
    <row r="32" spans="3:4">
      <c r="C32" t="s">
        <v>58</v>
      </c>
      <c r="D32" s="47">
        <v>0.15</v>
      </c>
    </row>
    <row r="33" spans="3:4">
      <c r="C33" t="s">
        <v>59</v>
      </c>
      <c r="D33" s="47">
        <v>0.01</v>
      </c>
    </row>
  </sheetData>
  <pageMargins left="0.7" right="0.7" top="0.75" bottom="0.75" header="0.3" footer="0.3"/>
  <drawing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Foglio1</vt:lpstr>
      <vt:lpstr>Foglio2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Utente Windows</dc:creator>
  <cp:keywords/>
  <dc:description/>
  <cp:lastModifiedBy>Giulia Tarquini Galantini</cp:lastModifiedBy>
  <cp:revision/>
  <dcterms:created xsi:type="dcterms:W3CDTF">2010-08-24T13:59:29Z</dcterms:created>
  <dcterms:modified xsi:type="dcterms:W3CDTF">2023-01-29T10:57:25Z</dcterms:modified>
  <cp:category/>
  <cp:contentStatus/>
</cp:coreProperties>
</file>