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MAGISTRALE\DE NICOLA-MANAEMENT\progetto e materiale\progetto\"/>
    </mc:Choice>
  </mc:AlternateContent>
  <xr:revisionPtr revIDLastSave="0" documentId="13_ncr:1_{E1B71CE7-1CDB-4765-B47A-293C8A476FD7}" xr6:coauthVersionLast="47" xr6:coauthVersionMax="47" xr10:uidLastSave="{00000000-0000-0000-0000-000000000000}"/>
  <bookViews>
    <workbookView xWindow="-120" yWindow="-120" windowWidth="29040" windowHeight="15720" activeTab="1" xr2:uid="{A984FCC7-4C1F-4558-B001-5E042C4AFA4F}"/>
  </bookViews>
  <sheets>
    <sheet name="struttura costi " sheetId="1" r:id="rId1"/>
    <sheet name="previsione ricavi" sheetId="2" r:id="rId2"/>
    <sheet name="margine lordo" sheetId="3" r:id="rId3"/>
  </sheets>
  <definedNames>
    <definedName name="_xlnm.Print_Area" localSheetId="2">'margine lordo'!$A$1:$D$23</definedName>
    <definedName name="_xlnm.Print_Area" localSheetId="1">'previsione ricavi'!$A$2:$I$34</definedName>
    <definedName name="_xlnm.Print_Area" localSheetId="0">'struttura costi 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2" l="1"/>
  <c r="C6" i="1"/>
  <c r="D6" i="1" s="1"/>
  <c r="D5" i="1" s="1"/>
  <c r="C3" i="3"/>
  <c r="B3" i="3"/>
  <c r="B39" i="2"/>
  <c r="D3" i="3" s="1"/>
  <c r="B38" i="2"/>
  <c r="B37" i="2"/>
  <c r="F16" i="2" s="1"/>
  <c r="H8" i="2"/>
  <c r="I8" i="2" s="1"/>
  <c r="I10" i="2"/>
  <c r="I11" i="2"/>
  <c r="I12" i="2"/>
  <c r="I13" i="2"/>
  <c r="I18" i="2"/>
  <c r="I19" i="2"/>
  <c r="I20" i="2"/>
  <c r="I21" i="2"/>
  <c r="I17" i="2"/>
  <c r="I5" i="2"/>
  <c r="I7" i="2"/>
  <c r="I6" i="2"/>
  <c r="I14" i="2"/>
  <c r="I22" i="2"/>
  <c r="G8" i="2"/>
  <c r="G14" i="2"/>
  <c r="G15" i="2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5" i="2"/>
  <c r="H15" i="2" s="1"/>
  <c r="I15" i="2" s="1"/>
  <c r="F14" i="2"/>
  <c r="F13" i="2"/>
  <c r="G13" i="2" s="1"/>
  <c r="F12" i="2"/>
  <c r="G12" i="2" s="1"/>
  <c r="F11" i="2"/>
  <c r="G11" i="2" s="1"/>
  <c r="F10" i="2"/>
  <c r="G10" i="2" s="1"/>
  <c r="F9" i="2"/>
  <c r="G9" i="2" s="1"/>
  <c r="F7" i="2"/>
  <c r="G7" i="2" s="1"/>
  <c r="F6" i="2"/>
  <c r="G6" i="2" s="1"/>
  <c r="F5" i="2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16" i="2"/>
  <c r="E16" i="2" s="1"/>
  <c r="D6" i="2"/>
  <c r="E6" i="2" s="1"/>
  <c r="D5" i="2"/>
  <c r="E5" i="2" s="1"/>
  <c r="B11" i="1"/>
  <c r="C17" i="1"/>
  <c r="C14" i="1"/>
  <c r="D14" i="1" s="1"/>
  <c r="C15" i="1"/>
  <c r="D15" i="1" s="1"/>
  <c r="C13" i="1"/>
  <c r="D13" i="1" s="1"/>
  <c r="B5" i="1"/>
  <c r="G16" i="2" l="1"/>
  <c r="H16" i="2"/>
  <c r="I16" i="2" s="1"/>
  <c r="E23" i="2"/>
  <c r="F23" i="2"/>
  <c r="G5" i="2"/>
  <c r="G23" i="2" s="1"/>
  <c r="H9" i="2"/>
  <c r="D23" i="2"/>
  <c r="C11" i="1"/>
  <c r="D11" i="1"/>
  <c r="D20" i="1" s="1"/>
  <c r="D2" i="3" s="1"/>
  <c r="B20" i="1"/>
  <c r="B2" i="3" s="1"/>
  <c r="C5" i="1"/>
  <c r="C20" i="1" s="1"/>
  <c r="C2" i="3" s="1"/>
  <c r="C4" i="3" l="1"/>
  <c r="B4" i="3"/>
  <c r="I9" i="2"/>
  <c r="I23" i="2" s="1"/>
  <c r="H23" i="2"/>
  <c r="D4" i="3" l="1"/>
</calcChain>
</file>

<file path=xl/sharedStrings.xml><?xml version="1.0" encoding="utf-8"?>
<sst xmlns="http://schemas.openxmlformats.org/spreadsheetml/2006/main" count="63" uniqueCount="62">
  <si>
    <t>I ANNO</t>
  </si>
  <si>
    <t xml:space="preserve">II ANNO </t>
  </si>
  <si>
    <t>III ANNO</t>
  </si>
  <si>
    <t>Stipendi</t>
  </si>
  <si>
    <t>Hosting di siti Web</t>
  </si>
  <si>
    <t>COSTI FISSI</t>
  </si>
  <si>
    <t>Telefoni  e internet</t>
  </si>
  <si>
    <t>COSTI VARIABILI</t>
  </si>
  <si>
    <t>Trasferte e sale riunioni</t>
  </si>
  <si>
    <t>Supporto legale e GDPR</t>
  </si>
  <si>
    <t>Ore freelance di sviluppo extra</t>
  </si>
  <si>
    <t>Costi di formazione</t>
  </si>
  <si>
    <t>Controllo qualità</t>
  </si>
  <si>
    <t>Licenze</t>
  </si>
  <si>
    <t>Commercialista</t>
  </si>
  <si>
    <t>Costi marketing</t>
  </si>
  <si>
    <t>TOTALE COSTI OPERATIVI</t>
  </si>
  <si>
    <t>MARGINE LORDO</t>
  </si>
  <si>
    <t>TOTALE RICAVI PREVISTI</t>
  </si>
  <si>
    <t>Pubblicità e social</t>
  </si>
  <si>
    <t>Elenco rami nel portafoglio di Halo</t>
  </si>
  <si>
    <t>Corpi di veicoli ferroviari;</t>
  </si>
  <si>
    <t>Corpi di veicoli aerei;</t>
  </si>
  <si>
    <t>Incendio ed elementi naturali (danni ai beni);</t>
  </si>
  <si>
    <t>Responsabilità civile aeromobili;</t>
  </si>
  <si>
    <t>Assistenza.</t>
  </si>
  <si>
    <t>Previsioni raccolta I anno</t>
  </si>
  <si>
    <t>Provv. attive I anno</t>
  </si>
  <si>
    <t>Previsioni raccolta II anno</t>
  </si>
  <si>
    <t>Provv. attive II anno</t>
  </si>
  <si>
    <t>Previsioni raccolta III anno</t>
  </si>
  <si>
    <t>Malattia</t>
  </si>
  <si>
    <t xml:space="preserve">Altri danni ai beni causato da grandine, gelo o altro evento (furto) </t>
  </si>
  <si>
    <t>Responsabilità civile veicoli marittimi, lacustri e fluviali</t>
  </si>
  <si>
    <t>RC professionale</t>
  </si>
  <si>
    <t>Credito</t>
  </si>
  <si>
    <t>Cauzione</t>
  </si>
  <si>
    <t>Perdite pecuniarie di vario genere</t>
  </si>
  <si>
    <t>Tutela legale</t>
  </si>
  <si>
    <t xml:space="preserve">   Infortuni</t>
  </si>
  <si>
    <t>*%  sul ramo danni</t>
  </si>
  <si>
    <t>Corpi di veicoli terrestri (kasko, furto/incendio, cristalli ecc.)</t>
  </si>
  <si>
    <t>Corpi di veicoli marittimi, lacustri e fluviali</t>
  </si>
  <si>
    <t>Merci trasportate (anche bagagli e altri bene</t>
  </si>
  <si>
    <t>RCA</t>
  </si>
  <si>
    <t>*Fonti Bollettini Statistici IVASS  23-24-25</t>
  </si>
  <si>
    <t>% provv. Pay in</t>
  </si>
  <si>
    <t>Previsione Raccolta totale I anno - fase di sviluppo</t>
  </si>
  <si>
    <t>Previsione Raccolta totale I anno - fase di crescita</t>
  </si>
  <si>
    <t>Previsione Raccolta totale I anno - fase di consolidamento</t>
  </si>
  <si>
    <t>Provv. attive III anno</t>
  </si>
  <si>
    <t>Uffici</t>
  </si>
  <si>
    <t>Previsione Provvigioni primo triennio</t>
  </si>
  <si>
    <t>Incentivi  primo triennio</t>
  </si>
  <si>
    <t>Accordi con Compagnia I anno</t>
  </si>
  <si>
    <t>Accordo al raggiungimento obiettivi II anno</t>
  </si>
  <si>
    <t>Accordo al raggiungimento obiettivi III anno</t>
  </si>
  <si>
    <t>Riepilogo</t>
  </si>
  <si>
    <t>Totale Incassi I anno</t>
  </si>
  <si>
    <t>Totale Incassi II anno</t>
  </si>
  <si>
    <t>Totale Incassi III anno</t>
  </si>
  <si>
    <t>si sono quasi raddoppiati per via dell raccolta premi pari a 90000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</si>
</sst>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b/>
      <sz val="11"/>
      <color theme="1" tint="0.14999847407452621"/>
      <name val="Aptos Narrow"/>
      <family val="2"/>
      <scheme val="minor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44" fontId="5" fillId="0" borderId="0" xfId="1" applyNumberFormat="1" applyFont="1" applyAlignment="1">
      <alignment horizontal="center"/>
    </xf>
    <xf numFmtId="44" fontId="6" fillId="0" borderId="0" xfId="1" applyNumberFormat="1" applyFont="1" applyAlignment="1">
      <alignment vertical="center"/>
    </xf>
    <xf numFmtId="44" fontId="4" fillId="0" borderId="0" xfId="1" applyNumberFormat="1" applyFont="1"/>
    <xf numFmtId="44" fontId="6" fillId="0" borderId="0" xfId="1" applyNumberFormat="1" applyFont="1" applyAlignment="1">
      <alignment horizontal="left" vertical="center" indent="2"/>
    </xf>
    <xf numFmtId="44" fontId="3" fillId="2" borderId="3" xfId="1" applyNumberFormat="1" applyFont="1" applyFill="1" applyBorder="1" applyAlignment="1">
      <alignment horizontal="left" vertical="center" indent="1"/>
    </xf>
    <xf numFmtId="44" fontId="3" fillId="2" borderId="2" xfId="1" applyNumberFormat="1" applyFont="1" applyFill="1" applyBorder="1" applyAlignment="1">
      <alignment horizontal="left" vertical="center"/>
    </xf>
    <xf numFmtId="44" fontId="6" fillId="0" borderId="0" xfId="1" applyNumberFormat="1" applyFont="1" applyAlignment="1">
      <alignment horizontal="left" vertical="center"/>
    </xf>
    <xf numFmtId="0" fontId="3" fillId="4" borderId="4" xfId="0" applyFont="1" applyFill="1" applyBorder="1" applyAlignment="1">
      <alignment horizontal="center"/>
    </xf>
    <xf numFmtId="10" fontId="3" fillId="4" borderId="4" xfId="2" applyNumberFormat="1" applyFont="1" applyFill="1" applyBorder="1" applyAlignment="1">
      <alignment horizontal="center"/>
    </xf>
    <xf numFmtId="0" fontId="4" fillId="0" borderId="0" xfId="0" applyFont="1"/>
    <xf numFmtId="0" fontId="7" fillId="5" borderId="4" xfId="0" applyFont="1" applyFill="1" applyBorder="1" applyAlignment="1">
      <alignment horizontal="left"/>
    </xf>
    <xf numFmtId="10" fontId="7" fillId="5" borderId="4" xfId="2" applyNumberFormat="1" applyFont="1" applyFill="1" applyBorder="1" applyAlignment="1">
      <alignment horizontal="center"/>
    </xf>
    <xf numFmtId="43" fontId="7" fillId="5" borderId="4" xfId="1" applyFont="1" applyFill="1" applyBorder="1" applyAlignment="1">
      <alignment horizontal="center"/>
    </xf>
    <xf numFmtId="164" fontId="7" fillId="6" borderId="4" xfId="0" applyNumberFormat="1" applyFont="1" applyFill="1" applyBorder="1" applyAlignment="1">
      <alignment horizontal="center"/>
    </xf>
    <xf numFmtId="164" fontId="7" fillId="5" borderId="4" xfId="0" applyNumberFormat="1" applyFont="1" applyFill="1" applyBorder="1" applyAlignment="1">
      <alignment horizontal="center"/>
    </xf>
    <xf numFmtId="43" fontId="7" fillId="6" borderId="4" xfId="1" applyFont="1" applyFill="1" applyBorder="1" applyAlignment="1">
      <alignment horizontal="center"/>
    </xf>
    <xf numFmtId="0" fontId="7" fillId="5" borderId="4" xfId="0" applyFont="1" applyFill="1" applyBorder="1" applyAlignment="1">
      <alignment horizontal="left" vertical="center" wrapText="1" indent="1"/>
    </xf>
    <xf numFmtId="10" fontId="7" fillId="5" borderId="4" xfId="2" applyNumberFormat="1" applyFont="1" applyFill="1" applyBorder="1" applyAlignment="1">
      <alignment horizontal="center" vertical="center" wrapText="1"/>
    </xf>
    <xf numFmtId="0" fontId="7" fillId="5" borderId="4" xfId="3" applyFont="1" applyFill="1" applyBorder="1" applyAlignment="1">
      <alignment horizontal="left" vertical="center" wrapText="1" indent="1"/>
    </xf>
    <xf numFmtId="10" fontId="4" fillId="0" borderId="0" xfId="2" applyNumberFormat="1" applyFont="1" applyAlignment="1">
      <alignment horizontal="center"/>
    </xf>
    <xf numFmtId="43" fontId="4" fillId="0" borderId="0" xfId="0" applyNumberFormat="1" applyFont="1"/>
    <xf numFmtId="43" fontId="3" fillId="4" borderId="5" xfId="0" applyNumberFormat="1" applyFont="1" applyFill="1" applyBorder="1"/>
    <xf numFmtId="43" fontId="3" fillId="4" borderId="5" xfId="1" applyFont="1" applyFill="1" applyBorder="1"/>
    <xf numFmtId="0" fontId="7" fillId="5" borderId="0" xfId="0" applyFont="1" applyFill="1" applyAlignment="1">
      <alignment horizontal="left" vertical="center" wrapText="1" indent="1"/>
    </xf>
    <xf numFmtId="43" fontId="4" fillId="0" borderId="0" xfId="1" applyFont="1" applyAlignment="1">
      <alignment horizontal="center"/>
    </xf>
    <xf numFmtId="43" fontId="4" fillId="0" borderId="0" xfId="1" applyFont="1"/>
    <xf numFmtId="44" fontId="3" fillId="7" borderId="1" xfId="1" applyNumberFormat="1" applyFont="1" applyFill="1" applyBorder="1" applyAlignment="1">
      <alignment horizontal="left" vertical="center" indent="1"/>
    </xf>
    <xf numFmtId="44" fontId="3" fillId="8" borderId="0" xfId="1" applyNumberFormat="1" applyFont="1" applyFill="1" applyAlignment="1">
      <alignment horizontal="left" vertical="center" indent="2"/>
    </xf>
    <xf numFmtId="9" fontId="3" fillId="8" borderId="0" xfId="2" applyFont="1" applyFill="1" applyAlignment="1">
      <alignment horizontal="center" vertical="center"/>
    </xf>
    <xf numFmtId="0" fontId="4" fillId="10" borderId="4" xfId="0" applyFont="1" applyFill="1" applyBorder="1"/>
    <xf numFmtId="0" fontId="3" fillId="4" borderId="6" xfId="0" applyFont="1" applyFill="1" applyBorder="1" applyAlignment="1">
      <alignment horizontal="center"/>
    </xf>
    <xf numFmtId="44" fontId="4" fillId="3" borderId="4" xfId="1" applyNumberFormat="1" applyFont="1" applyFill="1" applyBorder="1" applyAlignment="1">
      <alignment horizontal="left" vertical="center" indent="1"/>
    </xf>
    <xf numFmtId="44" fontId="4" fillId="3" borderId="4" xfId="1" applyNumberFormat="1" applyFont="1" applyFill="1" applyBorder="1" applyAlignment="1">
      <alignment horizontal="left" vertical="center"/>
    </xf>
    <xf numFmtId="44" fontId="6" fillId="0" borderId="4" xfId="1" applyNumberFormat="1" applyFont="1" applyBorder="1" applyAlignment="1">
      <alignment horizontal="left" vertical="center" indent="2"/>
    </xf>
    <xf numFmtId="44" fontId="6" fillId="0" borderId="4" xfId="1" applyNumberFormat="1" applyFont="1" applyBorder="1" applyAlignment="1">
      <alignment horizontal="left" vertical="center"/>
    </xf>
    <xf numFmtId="44" fontId="3" fillId="9" borderId="4" xfId="1" applyNumberFormat="1" applyFont="1" applyFill="1" applyBorder="1" applyAlignment="1">
      <alignment horizontal="left" vertical="center" indent="1"/>
    </xf>
    <xf numFmtId="44" fontId="3" fillId="9" borderId="4" xfId="1" applyNumberFormat="1" applyFont="1" applyFill="1" applyBorder="1" applyAlignment="1">
      <alignment horizontal="left" vertical="center"/>
    </xf>
    <xf numFmtId="44" fontId="3" fillId="9" borderId="4" xfId="1" applyNumberFormat="1" applyFont="1" applyFill="1" applyBorder="1" applyAlignment="1">
      <alignment horizontal="center" vertical="center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STRUTTURA DEI COSTI</a:t>
            </a:r>
          </a:p>
        </c:rich>
      </c:tx>
      <c:overlay val="0"/>
      <c:spPr>
        <a:solidFill>
          <a:schemeClr val="accent4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9329347461886418"/>
          <c:y val="0.14858408282810126"/>
          <c:w val="0.63714207432847492"/>
          <c:h val="0.61535469524642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'struttura costi '!$B$4</c:f>
              <c:strCache>
                <c:ptCount val="1"/>
                <c:pt idx="0">
                  <c:v> I ANNO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'struttura costi '!$A$5:$A$20</c:f>
              <c:strCache>
                <c:ptCount val="16"/>
                <c:pt idx="0">
                  <c:v> COSTI FISSI </c:v>
                </c:pt>
                <c:pt idx="1">
                  <c:v> Stipendi </c:v>
                </c:pt>
                <c:pt idx="2">
                  <c:v> Uffici </c:v>
                </c:pt>
                <c:pt idx="3">
                  <c:v> Telefoni  e internet </c:v>
                </c:pt>
                <c:pt idx="4">
                  <c:v> Commercialista </c:v>
                </c:pt>
                <c:pt idx="5">
                  <c:v> Hosting di siti Web </c:v>
                </c:pt>
                <c:pt idx="6">
                  <c:v> COSTI VARIABILI </c:v>
                </c:pt>
                <c:pt idx="7">
                  <c:v> Trasferte e sale riunioni </c:v>
                </c:pt>
                <c:pt idx="8">
                  <c:v> Supporto legale e GDPR </c:v>
                </c:pt>
                <c:pt idx="9">
                  <c:v> Ore freelance di sviluppo extra </c:v>
                </c:pt>
                <c:pt idx="10">
                  <c:v> Costi di formazione </c:v>
                </c:pt>
                <c:pt idx="11">
                  <c:v> Controllo qualità </c:v>
                </c:pt>
                <c:pt idx="12">
                  <c:v> Costi marketing </c:v>
                </c:pt>
                <c:pt idx="13">
                  <c:v> Licenze </c:v>
                </c:pt>
                <c:pt idx="14">
                  <c:v> Pubblicità e social </c:v>
                </c:pt>
                <c:pt idx="15">
                  <c:v> TOTALE COSTI OPERATIVI </c:v>
                </c:pt>
              </c:strCache>
            </c:strRef>
          </c:cat>
          <c:val>
            <c:numRef>
              <c:f>'struttura costi '!$B$5:$B$20</c:f>
              <c:numCache>
                <c:formatCode>_("€"* #,##0.00_);_("€"* \(#,##0.00\);_("€"* "-"??_);_(@_)</c:formatCode>
                <c:ptCount val="16"/>
                <c:pt idx="0">
                  <c:v>235600</c:v>
                </c:pt>
                <c:pt idx="1">
                  <c:v>215000</c:v>
                </c:pt>
                <c:pt idx="2">
                  <c:v>10000</c:v>
                </c:pt>
                <c:pt idx="3">
                  <c:v>600</c:v>
                </c:pt>
                <c:pt idx="4">
                  <c:v>10000</c:v>
                </c:pt>
                <c:pt idx="5">
                  <c:v>500</c:v>
                </c:pt>
                <c:pt idx="6">
                  <c:v>44000</c:v>
                </c:pt>
                <c:pt idx="7">
                  <c:v>3000</c:v>
                </c:pt>
                <c:pt idx="8">
                  <c:v>10000</c:v>
                </c:pt>
                <c:pt idx="9">
                  <c:v>10000</c:v>
                </c:pt>
                <c:pt idx="10">
                  <c:v>2000</c:v>
                </c:pt>
                <c:pt idx="11">
                  <c:v>2000</c:v>
                </c:pt>
                <c:pt idx="12">
                  <c:v>12000</c:v>
                </c:pt>
                <c:pt idx="13">
                  <c:v>1000</c:v>
                </c:pt>
                <c:pt idx="14">
                  <c:v>5000</c:v>
                </c:pt>
                <c:pt idx="15">
                  <c:v>279600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8-42E9-BADA-A445AAC759F4}"/>
            </c:ext>
          </c:extLst>
        </c:ser>
        <c:ser>
          <c:idx val="1"/>
          <c:order val="1"/>
          <c:tx>
            <c:strRef>
              <c:f>'struttura costi '!$C$4</c:f>
              <c:strCache>
                <c:ptCount val="1"/>
                <c:pt idx="0">
                  <c:v> II ANNO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'struttura costi '!$A$5:$A$20</c:f>
              <c:strCache>
                <c:ptCount val="16"/>
                <c:pt idx="0">
                  <c:v> COSTI FISSI </c:v>
                </c:pt>
                <c:pt idx="1">
                  <c:v> Stipendi </c:v>
                </c:pt>
                <c:pt idx="2">
                  <c:v> Uffici </c:v>
                </c:pt>
                <c:pt idx="3">
                  <c:v> Telefoni  e internet </c:v>
                </c:pt>
                <c:pt idx="4">
                  <c:v> Commercialista </c:v>
                </c:pt>
                <c:pt idx="5">
                  <c:v> Hosting di siti Web </c:v>
                </c:pt>
                <c:pt idx="6">
                  <c:v> COSTI VARIABILI </c:v>
                </c:pt>
                <c:pt idx="7">
                  <c:v> Trasferte e sale riunioni </c:v>
                </c:pt>
                <c:pt idx="8">
                  <c:v> Supporto legale e GDPR </c:v>
                </c:pt>
                <c:pt idx="9">
                  <c:v> Ore freelance di sviluppo extra </c:v>
                </c:pt>
                <c:pt idx="10">
                  <c:v> Costi di formazione </c:v>
                </c:pt>
                <c:pt idx="11">
                  <c:v> Controllo qualità </c:v>
                </c:pt>
                <c:pt idx="12">
                  <c:v> Costi marketing </c:v>
                </c:pt>
                <c:pt idx="13">
                  <c:v> Licenze </c:v>
                </c:pt>
                <c:pt idx="14">
                  <c:v> Pubblicità e social </c:v>
                </c:pt>
                <c:pt idx="15">
                  <c:v> TOTALE COSTI OPERATIVI </c:v>
                </c:pt>
              </c:strCache>
            </c:strRef>
          </c:cat>
          <c:val>
            <c:numRef>
              <c:f>'struttura costi '!$C$5:$C$20</c:f>
              <c:numCache>
                <c:formatCode>_("€"* #,##0.00_);_("€"* \(#,##0.00\);_("€"* "-"??_);_(@_)</c:formatCode>
                <c:ptCount val="16"/>
                <c:pt idx="0">
                  <c:v>257100</c:v>
                </c:pt>
                <c:pt idx="1">
                  <c:v>236500</c:v>
                </c:pt>
                <c:pt idx="2">
                  <c:v>10000</c:v>
                </c:pt>
                <c:pt idx="3">
                  <c:v>600</c:v>
                </c:pt>
                <c:pt idx="4">
                  <c:v>10000</c:v>
                </c:pt>
                <c:pt idx="5">
                  <c:v>1000</c:v>
                </c:pt>
                <c:pt idx="6">
                  <c:v>48900</c:v>
                </c:pt>
                <c:pt idx="7">
                  <c:v>3500</c:v>
                </c:pt>
                <c:pt idx="8">
                  <c:v>11000</c:v>
                </c:pt>
                <c:pt idx="9">
                  <c:v>11000</c:v>
                </c:pt>
                <c:pt idx="10">
                  <c:v>2200</c:v>
                </c:pt>
                <c:pt idx="11">
                  <c:v>2000</c:v>
                </c:pt>
                <c:pt idx="12">
                  <c:v>13200</c:v>
                </c:pt>
                <c:pt idx="14">
                  <c:v>6000</c:v>
                </c:pt>
                <c:pt idx="15">
                  <c:v>306000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8-42E9-BADA-A445AAC759F4}"/>
            </c:ext>
          </c:extLst>
        </c:ser>
        <c:ser>
          <c:idx val="2"/>
          <c:order val="2"/>
          <c:tx>
            <c:strRef>
              <c:f>'struttura costi '!$D$4</c:f>
              <c:strCache>
                <c:ptCount val="1"/>
                <c:pt idx="0">
                  <c:v> III ANNO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'struttura costi '!$A$5:$A$20</c:f>
              <c:strCache>
                <c:ptCount val="16"/>
                <c:pt idx="0">
                  <c:v> COSTI FISSI </c:v>
                </c:pt>
                <c:pt idx="1">
                  <c:v> Stipendi </c:v>
                </c:pt>
                <c:pt idx="2">
                  <c:v> Uffici </c:v>
                </c:pt>
                <c:pt idx="3">
                  <c:v> Telefoni  e internet </c:v>
                </c:pt>
                <c:pt idx="4">
                  <c:v> Commercialista </c:v>
                </c:pt>
                <c:pt idx="5">
                  <c:v> Hosting di siti Web </c:v>
                </c:pt>
                <c:pt idx="6">
                  <c:v> COSTI VARIABILI </c:v>
                </c:pt>
                <c:pt idx="7">
                  <c:v> Trasferte e sale riunioni </c:v>
                </c:pt>
                <c:pt idx="8">
                  <c:v> Supporto legale e GDPR </c:v>
                </c:pt>
                <c:pt idx="9">
                  <c:v> Ore freelance di sviluppo extra </c:v>
                </c:pt>
                <c:pt idx="10">
                  <c:v> Costi di formazione </c:v>
                </c:pt>
                <c:pt idx="11">
                  <c:v> Controllo qualità </c:v>
                </c:pt>
                <c:pt idx="12">
                  <c:v> Costi marketing </c:v>
                </c:pt>
                <c:pt idx="13">
                  <c:v> Licenze </c:v>
                </c:pt>
                <c:pt idx="14">
                  <c:v> Pubblicità e social </c:v>
                </c:pt>
                <c:pt idx="15">
                  <c:v> TOTALE COSTI OPERATIVI </c:v>
                </c:pt>
              </c:strCache>
            </c:strRef>
          </c:cat>
          <c:val>
            <c:numRef>
              <c:f>'struttura costi '!$D$5:$D$20</c:f>
              <c:numCache>
                <c:formatCode>_("€"* #,##0.00_);_("€"* \(#,##0.00\);_("€"* "-"??_);_(@_)</c:formatCode>
                <c:ptCount val="16"/>
                <c:pt idx="0">
                  <c:v>280750</c:v>
                </c:pt>
                <c:pt idx="1">
                  <c:v>260150</c:v>
                </c:pt>
                <c:pt idx="2">
                  <c:v>10000</c:v>
                </c:pt>
                <c:pt idx="3">
                  <c:v>600</c:v>
                </c:pt>
                <c:pt idx="4">
                  <c:v>10000</c:v>
                </c:pt>
                <c:pt idx="5">
                  <c:v>2000</c:v>
                </c:pt>
                <c:pt idx="6">
                  <c:v>58620</c:v>
                </c:pt>
                <c:pt idx="7">
                  <c:v>5000</c:v>
                </c:pt>
                <c:pt idx="8">
                  <c:v>12100</c:v>
                </c:pt>
                <c:pt idx="9">
                  <c:v>12100</c:v>
                </c:pt>
                <c:pt idx="10">
                  <c:v>2420</c:v>
                </c:pt>
                <c:pt idx="11">
                  <c:v>2000</c:v>
                </c:pt>
                <c:pt idx="12">
                  <c:v>15000</c:v>
                </c:pt>
                <c:pt idx="14">
                  <c:v>10000</c:v>
                </c:pt>
                <c:pt idx="15">
                  <c:v>339370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68-42E9-BADA-A445AAC7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12962448"/>
        <c:axId val="912964368"/>
      </c:barChart>
      <c:catAx>
        <c:axId val="912962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964368"/>
        <c:crosses val="autoZero"/>
        <c:auto val="1"/>
        <c:lblAlgn val="ctr"/>
        <c:lblOffset val="100"/>
        <c:noMultiLvlLbl val="0"/>
      </c:catAx>
      <c:valAx>
        <c:axId val="91296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9624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RICAVI I TRIENNIO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'previsione ricavi'!$A$37:$A$39</c:f>
              <c:strCache>
                <c:ptCount val="3"/>
                <c:pt idx="0">
                  <c:v>Totale Incassi I anno</c:v>
                </c:pt>
                <c:pt idx="1">
                  <c:v>Totale Incassi II anno</c:v>
                </c:pt>
                <c:pt idx="2">
                  <c:v>Totale Incassi III anno</c:v>
                </c:pt>
              </c:strCache>
            </c:strRef>
          </c:cat>
          <c:val>
            <c:numRef>
              <c:f>'previsione ricavi'!$B$37:$B$39</c:f>
              <c:numCache>
                <c:formatCode>_(* #,##0.00_);_(* \(#,##0.00\);_(* "-"??_);_(@_)</c:formatCode>
                <c:ptCount val="3"/>
                <c:pt idx="0">
                  <c:v>190000</c:v>
                </c:pt>
                <c:pt idx="1">
                  <c:v>470000</c:v>
                </c:pt>
                <c:pt idx="2">
                  <c:v>1550000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C-41BA-BD68-55C9834CE7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91773151"/>
        <c:axId val="1391772191"/>
      </c:lineChart>
      <c:catAx>
        <c:axId val="139177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1772191"/>
        <c:crosses val="autoZero"/>
        <c:auto val="1"/>
        <c:lblAlgn val="ctr"/>
        <c:lblOffset val="100"/>
        <c:noMultiLvlLbl val="0"/>
      </c:catAx>
      <c:valAx>
        <c:axId val="139177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177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0C0"/>
                </a:solidFill>
              </a:rPr>
              <a:t>MARGINE LORDO</a:t>
            </a:r>
          </a:p>
        </c:rich>
      </c:tx>
      <c:overlay val="0"/>
      <c:spPr>
        <a:solidFill>
          <a:srgbClr val="FF99C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'margine lordo'!$A$2</c:f>
              <c:strCache>
                <c:ptCount val="1"/>
                <c:pt idx="0">
                  <c:v> TOTALE COSTI OPERATIVI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'margine lordo'!$B$2:$D$2</c:f>
              <c:numCache>
                <c:formatCode>_("€"* #,##0.00_);_("€"* \(#,##0.00\);_("€"* "-"??_);_(@_)</c:formatCode>
                <c:ptCount val="3"/>
                <c:pt idx="0">
                  <c:v>279600</c:v>
                </c:pt>
                <c:pt idx="1">
                  <c:v>306000</c:v>
                </c:pt>
                <c:pt idx="2">
                  <c:v>339370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B-4209-95DE-6782C2E12C1E}"/>
            </c:ext>
          </c:extLst>
        </c:ser>
        <c:ser>
          <c:idx val="1"/>
          <c:order val="1"/>
          <c:tx>
            <c:strRef>
              <c:f>'margine lordo'!$A$3</c:f>
              <c:strCache>
                <c:ptCount val="1"/>
                <c:pt idx="0">
                  <c:v> TOTALE RICAVI PREVISTI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'margine lordo'!$B$3:$D$3</c:f>
              <c:numCache>
                <c:formatCode>_("€"* #,##0.00_);_("€"* \(#,##0.00\);_("€"* "-"??_);_(@_)</c:formatCode>
                <c:ptCount val="3"/>
                <c:pt idx="0">
                  <c:v>190000</c:v>
                </c:pt>
                <c:pt idx="1">
                  <c:v>470000</c:v>
                </c:pt>
                <c:pt idx="2">
                  <c:v>1550000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B-4209-95DE-6782C2E1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2970128"/>
        <c:axId val="912960048"/>
      </c:barChart>
      <c:lineChart>
        <c:grouping val="standard"/>
        <c:varyColors val="0"/>
        <c:ser>
          <c:idx val="2"/>
          <c:order val="2"/>
          <c:tx>
            <c:strRef>
              <c:f>'margine lordo'!$A$4</c:f>
              <c:strCache>
                <c:ptCount val="1"/>
                <c:pt idx="0">
                  <c:v> MARGINE LORDO </c:v>
                </c:pt>
              </c:strCache>
            </c:strRef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none"/>
          </c:marker>
          <c:val>
            <c:numRef>
              <c:f>'margine lordo'!$B$4:$D$4</c:f>
              <c:numCache>
                <c:formatCode>0%</c:formatCode>
                <c:ptCount val="3"/>
                <c:pt idx="0">
                  <c:v>-0.32045779685264664</c:v>
                </c:pt>
                <c:pt idx="1">
                  <c:v>0.53594771241830064</c:v>
                </c:pt>
                <c:pt idx="2">
                  <c:v>3.5672864425258566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B-4209-95DE-6782C2E1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79248"/>
        <c:axId val="912973488"/>
      </c:lineChart>
      <c:catAx>
        <c:axId val="91297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960048"/>
        <c:crosses val="autoZero"/>
        <c:auto val="1"/>
        <c:lblAlgn val="ctr"/>
        <c:lblOffset val="100"/>
        <c:noMultiLvlLbl val="0"/>
      </c:catAx>
      <c:valAx>
        <c:axId val="91296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970128"/>
        <c:crosses val="autoZero"/>
        <c:crossBetween val="between"/>
      </c:valAx>
      <c:valAx>
        <c:axId val="91297348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979248"/>
        <c:crosses val="max"/>
        <c:crossBetween val="between"/>
      </c:valAx>
      <c:catAx>
        <c:axId val="912979248"/>
        <c:scaling>
          <c:orientation val="minMax"/>
        </c:scaling>
        <c:delete val="1"/>
        <c:axPos val="b"/>
        <c:majorTickMark val="none"/>
        <c:minorTickMark val="none"/>
        <c:tickLblPos val="nextTo"/>
        <c:crossAx val="91297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26670</xdr:rowOff>
    </xdr:from>
    <xdr:to>
      <xdr:col>3</xdr:col>
      <xdr:colOff>1264920</xdr:colOff>
      <xdr:row>44</xdr:row>
      <xdr:rowOff>160020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A6851A9-5BF0-45E9-1F0B-B7870D75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184519</xdr:rowOff>
    </xdr:from>
    <xdr:to>
      <xdr:col>8</xdr:col>
      <xdr:colOff>1384446</xdr:colOff>
      <xdr:row>60</xdr:row>
      <xdr:rowOff>55378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BB16ACF-4B42-ED6A-7EB4-BB8BED16A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5</xdr:row>
      <xdr:rowOff>7620</xdr:rowOff>
    </xdr:from>
    <xdr:to>
      <xdr:col>3</xdr:col>
      <xdr:colOff>1760220</xdr:colOff>
      <xdr:row>22</xdr:row>
      <xdr:rowOff>179070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67847E3-123B-938E-23CD-EA9A52F27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omparasemplice.it/rc-professional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E9DD-EA95-40B4-A916-586F8CE0E678}">
  <dimension ref="A2:D20"/>
  <sheetViews>
    <sheetView workbookViewId="0">
      <selection activeCell="L13" sqref="L13:Q28"/>
    </sheetView>
  </sheetViews>
  <sheetFormatPr defaultColWidth="8.85546875" defaultRowHeight="15" x14ac:dyDescent="0.25"/>
  <cols>
    <col min="1" max="1" width="28.7109375" style="4" customWidth="1"/>
    <col min="2" max="4" width="18.7109375" style="7" customWidth="1"/>
    <col min="5" max="5" width="8.85546875" style="3"/>
    <col min="6" max="6" width="9.42578125" style="3" bestFit="1" customWidth="1"/>
    <col min="7" max="7" width="12" style="3" bestFit="1" customWidth="1"/>
    <col min="8" max="9" width="8.85546875" style="3"/>
    <col min="10" max="11" width="13.140625" style="3" bestFit="1" customWidth="1"/>
    <col min="12" max="12" width="15.140625" style="3" bestFit="1" customWidth="1"/>
    <col min="13" max="13" width="13.140625" style="3" bestFit="1" customWidth="1"/>
    <col min="14" max="16384" width="8.85546875" style="3"/>
  </cols>
  <sheetData>
    <row r="2" spans="1:4" x14ac:dyDescent="0.25">
      <c r="A2" s="1"/>
      <c r="B2" s="2"/>
      <c r="C2" s="2"/>
      <c r="D2" s="2"/>
    </row>
    <row r="4" spans="1:4" x14ac:dyDescent="0.25">
      <c r="B4" s="38" t="s">
        <v>0</v>
      </c>
      <c r="C4" s="38" t="s">
        <v>1</v>
      </c>
      <c r="D4" s="38" t="s">
        <v>2</v>
      </c>
    </row>
    <row r="5" spans="1:4" x14ac:dyDescent="0.25">
      <c r="A5" s="32" t="s">
        <v>5</v>
      </c>
      <c r="B5" s="33">
        <f>B6+B7+B8+B9</f>
        <v>235600</v>
      </c>
      <c r="C5" s="33">
        <f t="shared" ref="C5:D5" si="0">C6+C7+C8+C9</f>
        <v>257100</v>
      </c>
      <c r="D5" s="33">
        <f t="shared" si="0"/>
        <v>280750</v>
      </c>
    </row>
    <row r="6" spans="1:4" x14ac:dyDescent="0.25">
      <c r="A6" s="34" t="s">
        <v>3</v>
      </c>
      <c r="B6" s="35">
        <v>215000</v>
      </c>
      <c r="C6" s="35">
        <f>B6+(B6*10%)</f>
        <v>236500</v>
      </c>
      <c r="D6" s="35">
        <f>C6+(C6*10%)</f>
        <v>260150</v>
      </c>
    </row>
    <row r="7" spans="1:4" x14ac:dyDescent="0.25">
      <c r="A7" s="34" t="s">
        <v>51</v>
      </c>
      <c r="B7" s="35">
        <v>10000</v>
      </c>
      <c r="C7" s="35">
        <v>10000</v>
      </c>
      <c r="D7" s="35">
        <v>10000</v>
      </c>
    </row>
    <row r="8" spans="1:4" x14ac:dyDescent="0.25">
      <c r="A8" s="34" t="s">
        <v>6</v>
      </c>
      <c r="B8" s="35">
        <v>600</v>
      </c>
      <c r="C8" s="35">
        <v>600</v>
      </c>
      <c r="D8" s="35">
        <v>600</v>
      </c>
    </row>
    <row r="9" spans="1:4" x14ac:dyDescent="0.25">
      <c r="A9" s="34" t="s">
        <v>14</v>
      </c>
      <c r="B9" s="35">
        <v>10000</v>
      </c>
      <c r="C9" s="35">
        <v>10000</v>
      </c>
      <c r="D9" s="35">
        <v>10000</v>
      </c>
    </row>
    <row r="10" spans="1:4" x14ac:dyDescent="0.25">
      <c r="A10" s="34" t="s">
        <v>4</v>
      </c>
      <c r="B10" s="35">
        <v>500</v>
      </c>
      <c r="C10" s="35">
        <v>1000</v>
      </c>
      <c r="D10" s="35">
        <v>2000</v>
      </c>
    </row>
    <row r="11" spans="1:4" x14ac:dyDescent="0.25">
      <c r="A11" s="32" t="s">
        <v>7</v>
      </c>
      <c r="B11" s="33">
        <f>B12+B13+B14+B15+B16+B17+B19</f>
        <v>44000</v>
      </c>
      <c r="C11" s="33">
        <f t="shared" ref="C11:D11" si="1">C12+C13+C14+C15+C16+C17+C19</f>
        <v>48900</v>
      </c>
      <c r="D11" s="33">
        <f t="shared" si="1"/>
        <v>58620</v>
      </c>
    </row>
    <row r="12" spans="1:4" x14ac:dyDescent="0.25">
      <c r="A12" s="34" t="s">
        <v>8</v>
      </c>
      <c r="B12" s="35">
        <v>3000</v>
      </c>
      <c r="C12" s="35">
        <v>3500</v>
      </c>
      <c r="D12" s="35">
        <v>5000</v>
      </c>
    </row>
    <row r="13" spans="1:4" x14ac:dyDescent="0.25">
      <c r="A13" s="34" t="s">
        <v>9</v>
      </c>
      <c r="B13" s="35">
        <v>10000</v>
      </c>
      <c r="C13" s="35">
        <f t="shared" ref="C13:D15" si="2">B13+(B13*10%)</f>
        <v>11000</v>
      </c>
      <c r="D13" s="35">
        <f>C13+(C13*10%)</f>
        <v>12100</v>
      </c>
    </row>
    <row r="14" spans="1:4" x14ac:dyDescent="0.25">
      <c r="A14" s="34" t="s">
        <v>10</v>
      </c>
      <c r="B14" s="35">
        <v>10000</v>
      </c>
      <c r="C14" s="35">
        <f t="shared" si="2"/>
        <v>11000</v>
      </c>
      <c r="D14" s="35">
        <f t="shared" si="2"/>
        <v>12100</v>
      </c>
    </row>
    <row r="15" spans="1:4" x14ac:dyDescent="0.25">
      <c r="A15" s="34" t="s">
        <v>11</v>
      </c>
      <c r="B15" s="35">
        <v>2000</v>
      </c>
      <c r="C15" s="35">
        <f t="shared" si="2"/>
        <v>2200</v>
      </c>
      <c r="D15" s="35">
        <f t="shared" si="2"/>
        <v>2420</v>
      </c>
    </row>
    <row r="16" spans="1:4" x14ac:dyDescent="0.25">
      <c r="A16" s="34" t="s">
        <v>12</v>
      </c>
      <c r="B16" s="35">
        <v>2000</v>
      </c>
      <c r="C16" s="35">
        <v>2000</v>
      </c>
      <c r="D16" s="35">
        <v>2000</v>
      </c>
    </row>
    <row r="17" spans="1:4" x14ac:dyDescent="0.25">
      <c r="A17" s="34" t="s">
        <v>15</v>
      </c>
      <c r="B17" s="35">
        <v>12000</v>
      </c>
      <c r="C17" s="35">
        <f t="shared" ref="C17" si="3">B17+(B17*10%)</f>
        <v>13200</v>
      </c>
      <c r="D17" s="35">
        <v>15000</v>
      </c>
    </row>
    <row r="18" spans="1:4" x14ac:dyDescent="0.25">
      <c r="A18" s="34" t="s">
        <v>13</v>
      </c>
      <c r="B18" s="35">
        <v>1000</v>
      </c>
      <c r="C18" s="35"/>
      <c r="D18" s="35"/>
    </row>
    <row r="19" spans="1:4" x14ac:dyDescent="0.25">
      <c r="A19" s="34" t="s">
        <v>19</v>
      </c>
      <c r="B19" s="35">
        <v>5000</v>
      </c>
      <c r="C19" s="35">
        <v>6000</v>
      </c>
      <c r="D19" s="35">
        <v>10000</v>
      </c>
    </row>
    <row r="20" spans="1:4" x14ac:dyDescent="0.25">
      <c r="A20" s="36" t="s">
        <v>16</v>
      </c>
      <c r="B20" s="37">
        <f>B5+B11</f>
        <v>279600</v>
      </c>
      <c r="C20" s="37">
        <f t="shared" ref="C20:D20" si="4">C5+C11</f>
        <v>306000</v>
      </c>
      <c r="D20" s="37">
        <f t="shared" si="4"/>
        <v>339370</v>
      </c>
    </row>
  </sheetData>
  <dataValidations count="1">
    <dataValidation allowBlank="1" showInputMessage="1" showErrorMessage="1" prompt="Immetti il nome della società in questa cella" sqref="A2" xr:uid="{608E7ACD-D225-4F4F-9B6E-EFAE29843974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263F-5C02-4E3A-A6B9-FF62D1D8A151}">
  <sheetPr>
    <pageSetUpPr fitToPage="1"/>
  </sheetPr>
  <dimension ref="A1:M39"/>
  <sheetViews>
    <sheetView tabSelected="1" zoomScale="86" workbookViewId="0">
      <selection activeCell="A2" sqref="A2:I34"/>
    </sheetView>
  </sheetViews>
  <sheetFormatPr defaultColWidth="8.85546875" defaultRowHeight="15" x14ac:dyDescent="0.25"/>
  <cols>
    <col min="1" max="1" width="42.42578125" style="10" customWidth="1"/>
    <col min="2" max="2" width="16.7109375" style="20" bestFit="1" customWidth="1"/>
    <col min="3" max="3" width="16.42578125" style="20" customWidth="1"/>
    <col min="4" max="9" width="21.140625" style="10" customWidth="1"/>
    <col min="10" max="16384" width="8.85546875" style="10"/>
  </cols>
  <sheetData>
    <row r="1" spans="1:9" ht="15.75" thickBot="1" x14ac:dyDescent="0.3"/>
    <row r="2" spans="1:9" ht="15.75" thickBot="1" x14ac:dyDescent="0.3">
      <c r="A2" s="31" t="s">
        <v>52</v>
      </c>
    </row>
    <row r="4" spans="1:9" x14ac:dyDescent="0.25">
      <c r="A4" s="8" t="s">
        <v>20</v>
      </c>
      <c r="B4" s="9" t="s">
        <v>40</v>
      </c>
      <c r="C4" s="9" t="s">
        <v>46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50</v>
      </c>
    </row>
    <row r="5" spans="1:9" x14ac:dyDescent="0.25">
      <c r="A5" s="11" t="s">
        <v>39</v>
      </c>
      <c r="B5" s="12">
        <v>9.1999999999999998E-2</v>
      </c>
      <c r="C5" s="12">
        <v>0.05</v>
      </c>
      <c r="D5" s="13">
        <f>$B25*B5</f>
        <v>331200</v>
      </c>
      <c r="E5" s="14">
        <f>D5*C5</f>
        <v>16560</v>
      </c>
      <c r="F5" s="15">
        <f>($B26)*B5</f>
        <v>828000</v>
      </c>
      <c r="G5" s="14">
        <f>F5*C5</f>
        <v>41400</v>
      </c>
      <c r="H5" s="15">
        <v>2760000</v>
      </c>
      <c r="I5" s="16">
        <f>H5*C5</f>
        <v>138000</v>
      </c>
    </row>
    <row r="6" spans="1:9" x14ac:dyDescent="0.25">
      <c r="A6" s="17" t="s">
        <v>31</v>
      </c>
      <c r="B6" s="18">
        <v>0.09</v>
      </c>
      <c r="C6" s="12">
        <v>0.05</v>
      </c>
      <c r="D6" s="13">
        <f>$B25*B6</f>
        <v>324000</v>
      </c>
      <c r="E6" s="14">
        <f t="shared" ref="E6:E22" si="0">D6*C6</f>
        <v>16200</v>
      </c>
      <c r="F6" s="15">
        <f>($B26)*B6</f>
        <v>810000</v>
      </c>
      <c r="G6" s="14">
        <f t="shared" ref="G6:G22" si="1">F6*C6</f>
        <v>40500</v>
      </c>
      <c r="H6" s="15">
        <v>2700000</v>
      </c>
      <c r="I6" s="16">
        <f t="shared" ref="I6:I22" si="2">H6*C6</f>
        <v>135000</v>
      </c>
    </row>
    <row r="7" spans="1:9" ht="30" x14ac:dyDescent="0.25">
      <c r="A7" s="17" t="s">
        <v>41</v>
      </c>
      <c r="B7" s="18">
        <v>0.09</v>
      </c>
      <c r="C7" s="12">
        <v>0.05</v>
      </c>
      <c r="D7" s="13">
        <f>$B25*B7</f>
        <v>324000</v>
      </c>
      <c r="E7" s="14">
        <f t="shared" si="0"/>
        <v>16200</v>
      </c>
      <c r="F7" s="15">
        <f>($B26)*B7</f>
        <v>810000</v>
      </c>
      <c r="G7" s="14">
        <f t="shared" si="1"/>
        <v>40500</v>
      </c>
      <c r="H7" s="15">
        <v>2700000</v>
      </c>
      <c r="I7" s="16">
        <f t="shared" si="2"/>
        <v>135000</v>
      </c>
    </row>
    <row r="8" spans="1:9" x14ac:dyDescent="0.25">
      <c r="A8" s="17" t="s">
        <v>21</v>
      </c>
      <c r="B8" s="18">
        <v>0</v>
      </c>
      <c r="C8" s="12">
        <v>0.05</v>
      </c>
      <c r="D8" s="13">
        <f>$B25*B8</f>
        <v>0</v>
      </c>
      <c r="E8" s="14">
        <f t="shared" si="0"/>
        <v>0</v>
      </c>
      <c r="G8" s="14">
        <f t="shared" si="1"/>
        <v>0</v>
      </c>
      <c r="H8" s="15">
        <f t="shared" ref="H8:H16" si="3">F8*333.334%</f>
        <v>0</v>
      </c>
      <c r="I8" s="16">
        <f t="shared" si="2"/>
        <v>0</v>
      </c>
    </row>
    <row r="9" spans="1:9" x14ac:dyDescent="0.25">
      <c r="A9" s="17" t="s">
        <v>22</v>
      </c>
      <c r="B9" s="18">
        <v>0</v>
      </c>
      <c r="C9" s="12">
        <v>0.05</v>
      </c>
      <c r="D9" s="13">
        <f>$B25*B9</f>
        <v>0</v>
      </c>
      <c r="E9" s="14">
        <f t="shared" si="0"/>
        <v>0</v>
      </c>
      <c r="F9" s="15">
        <f>($B26)*B8</f>
        <v>0</v>
      </c>
      <c r="G9" s="14">
        <f t="shared" si="1"/>
        <v>0</v>
      </c>
      <c r="H9" s="15">
        <f t="shared" si="3"/>
        <v>0</v>
      </c>
      <c r="I9" s="16">
        <f t="shared" si="2"/>
        <v>0</v>
      </c>
    </row>
    <row r="10" spans="1:9" x14ac:dyDescent="0.25">
      <c r="A10" s="17" t="s">
        <v>42</v>
      </c>
      <c r="B10" s="18">
        <v>1E-3</v>
      </c>
      <c r="C10" s="12">
        <v>0.05</v>
      </c>
      <c r="D10" s="13">
        <f>$B25*B10</f>
        <v>3600</v>
      </c>
      <c r="E10" s="14">
        <f t="shared" si="0"/>
        <v>180</v>
      </c>
      <c r="F10" s="15">
        <f>($B26)*B10</f>
        <v>9000</v>
      </c>
      <c r="G10" s="14">
        <f t="shared" si="1"/>
        <v>450</v>
      </c>
      <c r="H10" s="15">
        <v>30000</v>
      </c>
      <c r="I10" s="16">
        <f t="shared" si="2"/>
        <v>1500</v>
      </c>
    </row>
    <row r="11" spans="1:9" x14ac:dyDescent="0.25">
      <c r="A11" s="17" t="s">
        <v>43</v>
      </c>
      <c r="B11" s="18">
        <v>1E-3</v>
      </c>
      <c r="C11" s="12">
        <v>0.05</v>
      </c>
      <c r="D11" s="13">
        <f>$B25*B11</f>
        <v>3600</v>
      </c>
      <c r="E11" s="14">
        <f t="shared" si="0"/>
        <v>180</v>
      </c>
      <c r="F11" s="15">
        <f>($B26)*B11</f>
        <v>9000</v>
      </c>
      <c r="G11" s="14">
        <f t="shared" si="1"/>
        <v>450</v>
      </c>
      <c r="H11" s="15">
        <v>30000</v>
      </c>
      <c r="I11" s="16">
        <f t="shared" si="2"/>
        <v>1500</v>
      </c>
    </row>
    <row r="12" spans="1:9" x14ac:dyDescent="0.25">
      <c r="A12" s="17" t="s">
        <v>23</v>
      </c>
      <c r="B12" s="18">
        <v>7.0000000000000007E-2</v>
      </c>
      <c r="C12" s="12">
        <v>0.05</v>
      </c>
      <c r="D12" s="13">
        <f>$B25*B12</f>
        <v>252000.00000000003</v>
      </c>
      <c r="E12" s="14">
        <f t="shared" si="0"/>
        <v>12600.000000000002</v>
      </c>
      <c r="F12" s="15">
        <f>($B26)*B12</f>
        <v>630000.00000000012</v>
      </c>
      <c r="G12" s="14">
        <f t="shared" si="1"/>
        <v>31500.000000000007</v>
      </c>
      <c r="H12" s="15">
        <v>2100000</v>
      </c>
      <c r="I12" s="16">
        <f t="shared" si="2"/>
        <v>105000</v>
      </c>
    </row>
    <row r="13" spans="1:9" ht="30" x14ac:dyDescent="0.25">
      <c r="A13" s="17" t="s">
        <v>32</v>
      </c>
      <c r="B13" s="18">
        <v>8.7499999999999994E-2</v>
      </c>
      <c r="C13" s="12">
        <v>0.05</v>
      </c>
      <c r="D13" s="13">
        <f>$B25*B13</f>
        <v>315000</v>
      </c>
      <c r="E13" s="14">
        <f t="shared" si="0"/>
        <v>15750</v>
      </c>
      <c r="F13" s="15">
        <f>($B26)*B13</f>
        <v>787500</v>
      </c>
      <c r="G13" s="14">
        <f t="shared" si="1"/>
        <v>39375</v>
      </c>
      <c r="H13" s="15">
        <v>2625000</v>
      </c>
      <c r="I13" s="16">
        <f t="shared" si="2"/>
        <v>131250</v>
      </c>
    </row>
    <row r="14" spans="1:9" x14ac:dyDescent="0.25">
      <c r="A14" s="17" t="s">
        <v>44</v>
      </c>
      <c r="B14" s="18">
        <v>0.42</v>
      </c>
      <c r="C14" s="12">
        <v>0.05</v>
      </c>
      <c r="D14" s="13">
        <f>$B25*B14</f>
        <v>1512000</v>
      </c>
      <c r="E14" s="14">
        <f t="shared" si="0"/>
        <v>75600</v>
      </c>
      <c r="F14" s="15">
        <f>($B26)*B14</f>
        <v>3780000</v>
      </c>
      <c r="G14" s="14">
        <f t="shared" si="1"/>
        <v>189000</v>
      </c>
      <c r="H14" s="15">
        <v>12600000</v>
      </c>
      <c r="I14" s="16">
        <f t="shared" si="2"/>
        <v>630000</v>
      </c>
    </row>
    <row r="15" spans="1:9" x14ac:dyDescent="0.25">
      <c r="A15" s="17" t="s">
        <v>24</v>
      </c>
      <c r="B15" s="18">
        <v>0</v>
      </c>
      <c r="C15" s="12">
        <v>0.05</v>
      </c>
      <c r="D15" s="13">
        <f>$B25*B15</f>
        <v>0</v>
      </c>
      <c r="E15" s="14">
        <f t="shared" si="0"/>
        <v>0</v>
      </c>
      <c r="F15" s="15">
        <f>($B26)*B15</f>
        <v>0</v>
      </c>
      <c r="G15" s="14">
        <f t="shared" si="1"/>
        <v>0</v>
      </c>
      <c r="H15" s="15">
        <f t="shared" si="3"/>
        <v>0</v>
      </c>
      <c r="I15" s="16">
        <f t="shared" si="2"/>
        <v>0</v>
      </c>
    </row>
    <row r="16" spans="1:9" ht="30" x14ac:dyDescent="0.25">
      <c r="A16" s="17" t="s">
        <v>33</v>
      </c>
      <c r="B16" s="18">
        <v>0</v>
      </c>
      <c r="C16" s="12">
        <v>0.05</v>
      </c>
      <c r="D16" s="13">
        <f t="shared" ref="D16" si="4">$B35*B16</f>
        <v>0</v>
      </c>
      <c r="E16" s="14">
        <f t="shared" si="0"/>
        <v>0</v>
      </c>
      <c r="F16" s="15">
        <f>($B37)*B16</f>
        <v>0</v>
      </c>
      <c r="G16" s="14">
        <f t="shared" si="1"/>
        <v>0</v>
      </c>
      <c r="H16" s="15">
        <f t="shared" si="3"/>
        <v>0</v>
      </c>
      <c r="I16" s="16">
        <f t="shared" si="2"/>
        <v>0</v>
      </c>
    </row>
    <row r="17" spans="1:9" x14ac:dyDescent="0.25">
      <c r="A17" s="19" t="s">
        <v>34</v>
      </c>
      <c r="B17" s="18">
        <v>0.10299999999999999</v>
      </c>
      <c r="C17" s="12">
        <v>0.05</v>
      </c>
      <c r="D17" s="13">
        <f>$B25*B17</f>
        <v>370800</v>
      </c>
      <c r="E17" s="14">
        <f t="shared" si="0"/>
        <v>18540</v>
      </c>
      <c r="F17" s="15">
        <f>($B26)*B17</f>
        <v>927000</v>
      </c>
      <c r="G17" s="14">
        <f t="shared" si="1"/>
        <v>46350</v>
      </c>
      <c r="H17" s="15">
        <v>3090000</v>
      </c>
      <c r="I17" s="16">
        <f t="shared" si="2"/>
        <v>154500</v>
      </c>
    </row>
    <row r="18" spans="1:9" x14ac:dyDescent="0.25">
      <c r="A18" s="17" t="s">
        <v>35</v>
      </c>
      <c r="B18" s="18">
        <v>0.01</v>
      </c>
      <c r="C18" s="12">
        <v>0.05</v>
      </c>
      <c r="D18" s="13">
        <f>$B25*B18</f>
        <v>36000</v>
      </c>
      <c r="E18" s="14">
        <f t="shared" si="0"/>
        <v>1800</v>
      </c>
      <c r="F18" s="15">
        <f>($B26)*B18</f>
        <v>90000</v>
      </c>
      <c r="G18" s="14">
        <f t="shared" si="1"/>
        <v>4500</v>
      </c>
      <c r="H18" s="15">
        <v>300000</v>
      </c>
      <c r="I18" s="16">
        <f t="shared" si="2"/>
        <v>15000</v>
      </c>
    </row>
    <row r="19" spans="1:9" x14ac:dyDescent="0.25">
      <c r="A19" s="17" t="s">
        <v>36</v>
      </c>
      <c r="B19" s="18">
        <v>7.0000000000000001E-3</v>
      </c>
      <c r="C19" s="12">
        <v>0.05</v>
      </c>
      <c r="D19" s="13">
        <f>$B25*B19</f>
        <v>25200</v>
      </c>
      <c r="E19" s="14">
        <f t="shared" si="0"/>
        <v>1260</v>
      </c>
      <c r="F19" s="15">
        <f>($B26)*B19</f>
        <v>63000</v>
      </c>
      <c r="G19" s="14">
        <f t="shared" si="1"/>
        <v>3150</v>
      </c>
      <c r="H19" s="15">
        <v>210000</v>
      </c>
      <c r="I19" s="16">
        <f t="shared" si="2"/>
        <v>10500</v>
      </c>
    </row>
    <row r="20" spans="1:9" x14ac:dyDescent="0.25">
      <c r="A20" s="17" t="s">
        <v>37</v>
      </c>
      <c r="B20" s="18">
        <v>8.9999999999999993E-3</v>
      </c>
      <c r="C20" s="12">
        <v>0.05</v>
      </c>
      <c r="D20" s="13">
        <f>$B25*B20</f>
        <v>32399.999999999996</v>
      </c>
      <c r="E20" s="14">
        <f t="shared" si="0"/>
        <v>1620</v>
      </c>
      <c r="F20" s="15">
        <f>($B26)*B20</f>
        <v>81000</v>
      </c>
      <c r="G20" s="14">
        <f t="shared" si="1"/>
        <v>4050</v>
      </c>
      <c r="H20" s="15">
        <v>270000</v>
      </c>
      <c r="I20" s="16">
        <f t="shared" si="2"/>
        <v>13500</v>
      </c>
    </row>
    <row r="21" spans="1:9" x14ac:dyDescent="0.25">
      <c r="A21" s="17" t="s">
        <v>38</v>
      </c>
      <c r="B21" s="18">
        <v>0.01</v>
      </c>
      <c r="C21" s="12">
        <v>0.05</v>
      </c>
      <c r="D21" s="13">
        <f>$B25*B21</f>
        <v>36000</v>
      </c>
      <c r="E21" s="14">
        <f t="shared" si="0"/>
        <v>1800</v>
      </c>
      <c r="F21" s="15">
        <f>($B26)*B21</f>
        <v>90000</v>
      </c>
      <c r="G21" s="14">
        <f t="shared" si="1"/>
        <v>4500</v>
      </c>
      <c r="H21" s="15">
        <v>300000</v>
      </c>
      <c r="I21" s="16">
        <f t="shared" si="2"/>
        <v>15000</v>
      </c>
    </row>
    <row r="22" spans="1:9" x14ac:dyDescent="0.25">
      <c r="A22" s="17" t="s">
        <v>25</v>
      </c>
      <c r="B22" s="18">
        <v>9.4999999999999998E-3</v>
      </c>
      <c r="C22" s="12">
        <v>0.05</v>
      </c>
      <c r="D22" s="13">
        <f>$B25*B22</f>
        <v>34200</v>
      </c>
      <c r="E22" s="14">
        <f t="shared" si="0"/>
        <v>1710</v>
      </c>
      <c r="F22" s="15">
        <f>($B26)*B22</f>
        <v>85500</v>
      </c>
      <c r="G22" s="14">
        <f t="shared" si="1"/>
        <v>4275</v>
      </c>
      <c r="H22" s="15">
        <v>285000</v>
      </c>
      <c r="I22" s="16">
        <f t="shared" si="2"/>
        <v>14250</v>
      </c>
    </row>
    <row r="23" spans="1:9" ht="15.75" thickBot="1" x14ac:dyDescent="0.3">
      <c r="A23" s="24" t="s">
        <v>45</v>
      </c>
      <c r="D23" s="21">
        <f>SUM(D5:D22)</f>
        <v>3600000</v>
      </c>
      <c r="E23" s="22">
        <f t="shared" ref="E23:I23" si="5">SUM(E5:E22)</f>
        <v>180000</v>
      </c>
      <c r="F23" s="21">
        <f>SUM(F5:F22)</f>
        <v>9000000</v>
      </c>
      <c r="G23" s="22">
        <f t="shared" si="5"/>
        <v>450000</v>
      </c>
      <c r="H23" s="21">
        <f t="shared" si="5"/>
        <v>30000000</v>
      </c>
      <c r="I23" s="23">
        <f t="shared" si="5"/>
        <v>1500000</v>
      </c>
    </row>
    <row r="25" spans="1:9" hidden="1" x14ac:dyDescent="0.25">
      <c r="A25" s="24" t="s">
        <v>47</v>
      </c>
      <c r="B25" s="25">
        <v>3600000</v>
      </c>
    </row>
    <row r="26" spans="1:9" hidden="1" x14ac:dyDescent="0.25">
      <c r="A26" s="24" t="s">
        <v>48</v>
      </c>
      <c r="B26" s="26">
        <v>9000000</v>
      </c>
    </row>
    <row r="27" spans="1:9" hidden="1" x14ac:dyDescent="0.25">
      <c r="A27" s="24" t="s">
        <v>49</v>
      </c>
      <c r="B27" s="26">
        <v>30000000</v>
      </c>
    </row>
    <row r="29" spans="1:9" ht="15.75" thickBot="1" x14ac:dyDescent="0.3"/>
    <row r="30" spans="1:9" ht="15.75" thickBot="1" x14ac:dyDescent="0.3">
      <c r="A30" s="31" t="s">
        <v>53</v>
      </c>
    </row>
    <row r="32" spans="1:9" x14ac:dyDescent="0.25">
      <c r="A32" s="10" t="s">
        <v>54</v>
      </c>
      <c r="B32" s="25">
        <v>10000</v>
      </c>
    </row>
    <row r="33" spans="1:13" x14ac:dyDescent="0.25">
      <c r="A33" s="10" t="s">
        <v>55</v>
      </c>
      <c r="B33" s="25">
        <v>20000</v>
      </c>
    </row>
    <row r="34" spans="1:13" x14ac:dyDescent="0.25">
      <c r="A34" s="10" t="s">
        <v>56</v>
      </c>
      <c r="B34" s="25">
        <v>50000</v>
      </c>
    </row>
    <row r="35" spans="1:13" x14ac:dyDescent="0.25">
      <c r="M35" s="10" t="s">
        <v>61</v>
      </c>
    </row>
    <row r="36" spans="1:13" x14ac:dyDescent="0.25">
      <c r="A36" s="30" t="s">
        <v>57</v>
      </c>
      <c r="M36" s="10">
        <f>450/180</f>
        <v>2.5</v>
      </c>
    </row>
    <row r="37" spans="1:13" x14ac:dyDescent="0.25">
      <c r="A37" s="10" t="s">
        <v>58</v>
      </c>
      <c r="B37" s="25">
        <f>B32+E23</f>
        <v>190000</v>
      </c>
    </row>
    <row r="38" spans="1:13" x14ac:dyDescent="0.25">
      <c r="A38" s="10" t="s">
        <v>59</v>
      </c>
      <c r="B38" s="25">
        <f>B33+G23</f>
        <v>470000</v>
      </c>
    </row>
    <row r="39" spans="1:13" x14ac:dyDescent="0.25">
      <c r="A39" s="10" t="s">
        <v>60</v>
      </c>
      <c r="B39" s="25">
        <f>B34+I23</f>
        <v>1550000</v>
      </c>
    </row>
  </sheetData>
  <hyperlinks>
    <hyperlink ref="A17" r:id="rId1" display="https://www.comparasemplice.it/rc-professionale" xr:uid="{9F0AE654-207C-4C11-924A-87814C962193}"/>
  </hyperlink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CF9F-A3CC-4FB7-B891-E90F2843686C}">
  <dimension ref="A2:D4"/>
  <sheetViews>
    <sheetView workbookViewId="0">
      <selection sqref="A1:D23"/>
    </sheetView>
  </sheetViews>
  <sheetFormatPr defaultColWidth="8.85546875" defaultRowHeight="15" x14ac:dyDescent="0.25"/>
  <cols>
    <col min="1" max="4" width="25.7109375" customWidth="1"/>
  </cols>
  <sheetData>
    <row r="2" spans="1:4" x14ac:dyDescent="0.25">
      <c r="A2" s="5" t="s">
        <v>16</v>
      </c>
      <c r="B2" s="6">
        <f>'struttura costi '!B20</f>
        <v>279600</v>
      </c>
      <c r="C2" s="6">
        <f>'struttura costi '!C20</f>
        <v>306000</v>
      </c>
      <c r="D2" s="6">
        <f>'struttura costi '!D20</f>
        <v>339370</v>
      </c>
    </row>
    <row r="3" spans="1:4" x14ac:dyDescent="0.25">
      <c r="A3" s="27" t="s">
        <v>18</v>
      </c>
      <c r="B3" s="27">
        <f>'previsione ricavi'!B37</f>
        <v>190000</v>
      </c>
      <c r="C3" s="27">
        <f>'previsione ricavi'!B38</f>
        <v>470000</v>
      </c>
      <c r="D3" s="27">
        <f>'previsione ricavi'!B39</f>
        <v>1550000</v>
      </c>
    </row>
    <row r="4" spans="1:4" x14ac:dyDescent="0.25">
      <c r="A4" s="28" t="s">
        <v>17</v>
      </c>
      <c r="B4" s="29">
        <f>(B3-B2)/B2</f>
        <v>-0.32045779685264664</v>
      </c>
      <c r="C4" s="29">
        <f t="shared" ref="C4:D4" si="0">(C3-C2)/C2</f>
        <v>0.53594771241830064</v>
      </c>
      <c r="D4" s="29">
        <f t="shared" si="0"/>
        <v>3.5672864425258566</v>
      </c>
    </row>
  </sheetData>
  <printOptions horizontalCentered="1" verticalCentered="1"/>
  <pageMargins left="1.299212598425197" right="1.29921259842519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struttura costi </vt:lpstr>
      <vt:lpstr>previsione ricavi</vt:lpstr>
      <vt:lpstr>margine lordo</vt:lpstr>
      <vt:lpstr>'margine lordo'!Area_stampa</vt:lpstr>
      <vt:lpstr>'previsione ricavi'!Area_stampa</vt:lpstr>
      <vt:lpstr>'struttura costi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Lorini</dc:creator>
  <cp:lastModifiedBy>Emanuela Lorini</cp:lastModifiedBy>
  <cp:lastPrinted>2025-12-21T18:02:54Z</cp:lastPrinted>
  <dcterms:created xsi:type="dcterms:W3CDTF">2025-12-14T15:23:50Z</dcterms:created>
  <dcterms:modified xsi:type="dcterms:W3CDTF">2025-12-21T18:06:05Z</dcterms:modified>
</cp:coreProperties>
</file>